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4"/>
  </bookViews>
  <sheets>
    <sheet name="Титульный" sheetId="6" r:id="rId1"/>
    <sheet name="Содержание" sheetId="1" r:id="rId2"/>
    <sheet name="Датчики" sheetId="2" r:id="rId3"/>
    <sheet name="УРРД" sheetId="3" r:id="rId4"/>
    <sheet name="ЗРК, РК с ЭИМ" sheetId="4" r:id="rId5"/>
    <sheet name="РК с МИМ, РТ-ГВ, ПТ, РД-3М, ИК" sheetId="5" r:id="rId6"/>
    <sheet name="КРП, БПГ, РТП-32Б, КЭК(Т)-16" sheetId="7" r:id="rId7"/>
    <sheet name="КО, ФСФ" sheetId="9" r:id="rId8"/>
    <sheet name="ПРЗ" sheetId="10" r:id="rId9"/>
    <sheet name="Задвижки, Краны, Вентили" sheetId="11" r:id="rId10"/>
    <sheet name="Комплектующие" sheetId="8" r:id="rId11"/>
  </sheets>
  <definedNames>
    <definedName name="_xlnm.Print_Area" localSheetId="2">Датчики!$A$1:$D$40</definedName>
    <definedName name="_xlnm.Print_Area" localSheetId="4">'ЗРК, РК с ЭИМ'!$A$1:$J$81</definedName>
    <definedName name="_xlnm.Print_Area" localSheetId="7">'КО, ФСФ'!$A$1:$H$43</definedName>
    <definedName name="_xlnm.Print_Area" localSheetId="8">ПРЗ!$A$1:$I$41</definedName>
    <definedName name="_xlnm.Print_Area" localSheetId="5">'РК с МИМ, РТ-ГВ, ПТ, РД-3М, ИК'!$A$1:$H$37</definedName>
    <definedName name="_xlnm.Print_Area" localSheetId="1">Содержание!$A$1:$C$107</definedName>
    <definedName name="_xlnm.Print_Area" localSheetId="0">Титульный!$A$1:$V$101</definedName>
    <definedName name="_xlnm.Print_Area" localSheetId="3">УРРД!$A$1:$I$93</definedName>
  </definedNames>
  <calcPr calcId="125725"/>
</workbook>
</file>

<file path=xl/calcChain.xml><?xml version="1.0" encoding="utf-8"?>
<calcChain xmlns="http://schemas.openxmlformats.org/spreadsheetml/2006/main">
  <c r="J79" i="4"/>
  <c r="J64"/>
  <c r="J32"/>
  <c r="I5" i="10"/>
  <c r="I6"/>
  <c r="I7"/>
  <c r="I8"/>
  <c r="I9"/>
  <c r="I10"/>
  <c r="I11"/>
  <c r="I12"/>
  <c r="I13"/>
  <c r="I14"/>
  <c r="I15"/>
  <c r="I16"/>
  <c r="I17"/>
  <c r="I18"/>
  <c r="I4"/>
  <c r="J69" i="4"/>
  <c r="J70"/>
  <c r="J71"/>
  <c r="J72"/>
  <c r="J73"/>
  <c r="J74"/>
  <c r="J75"/>
  <c r="J76"/>
  <c r="J77"/>
  <c r="J78"/>
  <c r="J80"/>
  <c r="J81"/>
  <c r="J68"/>
  <c r="J13"/>
  <c r="J54"/>
  <c r="J55"/>
  <c r="J56"/>
  <c r="J57"/>
  <c r="J58"/>
  <c r="J59"/>
  <c r="J60"/>
  <c r="J61"/>
  <c r="J62"/>
  <c r="J63"/>
  <c r="J65"/>
  <c r="J66"/>
  <c r="J53"/>
  <c r="J21"/>
  <c r="J22"/>
  <c r="J23"/>
  <c r="J24"/>
  <c r="J25"/>
  <c r="J26"/>
  <c r="J27"/>
  <c r="J28"/>
  <c r="J29"/>
  <c r="J30"/>
  <c r="J31"/>
  <c r="J33"/>
  <c r="J34"/>
  <c r="J20"/>
  <c r="I38" i="10"/>
  <c r="I39"/>
  <c r="I40"/>
  <c r="I41"/>
  <c r="I37"/>
  <c r="J5" i="4"/>
  <c r="J6"/>
  <c r="J7"/>
  <c r="J8"/>
  <c r="J9"/>
  <c r="J10"/>
  <c r="J11"/>
  <c r="J12"/>
  <c r="J14"/>
  <c r="J15"/>
  <c r="J16"/>
  <c r="J17"/>
  <c r="J18"/>
  <c r="J4"/>
  <c r="J37"/>
  <c r="J38"/>
  <c r="J39"/>
  <c r="J40"/>
  <c r="J41"/>
  <c r="J42"/>
  <c r="J43"/>
  <c r="J44"/>
  <c r="J45"/>
  <c r="J46"/>
  <c r="J47"/>
  <c r="J48"/>
  <c r="J49"/>
  <c r="J50"/>
  <c r="J51"/>
  <c r="J36"/>
  <c r="I87" i="3"/>
  <c r="I88"/>
  <c r="I89"/>
  <c r="I90"/>
  <c r="I91"/>
  <c r="I92"/>
  <c r="I93"/>
  <c r="I86"/>
  <c r="I69"/>
  <c r="I70"/>
  <c r="I71"/>
  <c r="I72"/>
  <c r="I73"/>
  <c r="I74"/>
  <c r="I75"/>
  <c r="I68"/>
  <c r="I78"/>
  <c r="I79"/>
  <c r="I80"/>
  <c r="I81"/>
  <c r="I82"/>
  <c r="I83"/>
  <c r="I84"/>
  <c r="I77"/>
  <c r="I60"/>
  <c r="I61"/>
  <c r="I62"/>
  <c r="I63"/>
  <c r="I64"/>
  <c r="I65"/>
  <c r="I66"/>
  <c r="I59"/>
  <c r="I57"/>
  <c r="I56"/>
  <c r="I55"/>
  <c r="I54"/>
  <c r="I53"/>
  <c r="I52"/>
  <c r="I51"/>
  <c r="I50"/>
  <c r="I42"/>
  <c r="I43"/>
  <c r="I44"/>
  <c r="I45"/>
  <c r="I46"/>
  <c r="I47"/>
  <c r="I48"/>
  <c r="I41"/>
  <c r="I20"/>
  <c r="I16"/>
  <c r="I17"/>
  <c r="I9"/>
  <c r="I5"/>
  <c r="I6"/>
  <c r="I34" i="10"/>
  <c r="I33"/>
  <c r="I32"/>
  <c r="I31"/>
  <c r="I30"/>
  <c r="I29"/>
  <c r="I28"/>
  <c r="I27"/>
  <c r="I26"/>
  <c r="I25"/>
  <c r="I24"/>
  <c r="I23"/>
  <c r="I22"/>
  <c r="I21"/>
  <c r="I20"/>
  <c r="H43" i="9"/>
  <c r="H42"/>
  <c r="H41"/>
  <c r="H40"/>
  <c r="H39"/>
  <c r="H38"/>
  <c r="G36"/>
  <c r="H36"/>
  <c r="H35"/>
  <c r="H34"/>
  <c r="H33"/>
  <c r="H32"/>
  <c r="H31"/>
  <c r="H30"/>
  <c r="H29"/>
  <c r="G27"/>
  <c r="H27"/>
  <c r="H26"/>
  <c r="H25"/>
  <c r="H24"/>
  <c r="H23"/>
  <c r="H22"/>
  <c r="G20"/>
  <c r="H20"/>
  <c r="H19"/>
  <c r="H18"/>
  <c r="H17"/>
  <c r="H16"/>
  <c r="H15"/>
  <c r="H14"/>
  <c r="H13"/>
  <c r="H11"/>
  <c r="H10"/>
  <c r="H9"/>
  <c r="H8"/>
  <c r="H7"/>
  <c r="H6"/>
  <c r="H5"/>
  <c r="H4"/>
  <c r="J17" i="7"/>
  <c r="J16"/>
  <c r="J15"/>
  <c r="J14"/>
  <c r="J13"/>
  <c r="J12"/>
  <c r="J11"/>
  <c r="J10"/>
  <c r="J9"/>
  <c r="J8"/>
  <c r="G27" i="5"/>
  <c r="H27"/>
  <c r="G26"/>
  <c r="H26"/>
  <c r="G25"/>
  <c r="H25"/>
  <c r="G24"/>
  <c r="H24"/>
  <c r="G22"/>
  <c r="H22"/>
  <c r="G21"/>
  <c r="H21"/>
  <c r="G20"/>
  <c r="H20"/>
  <c r="G19"/>
  <c r="H19"/>
  <c r="H17"/>
  <c r="H16"/>
  <c r="H15"/>
  <c r="H14"/>
  <c r="H13"/>
  <c r="H12"/>
  <c r="H10"/>
  <c r="H9"/>
  <c r="H8"/>
  <c r="H7"/>
  <c r="H6"/>
  <c r="H5"/>
  <c r="H39" i="3"/>
  <c r="I39"/>
  <c r="H38"/>
  <c r="I38"/>
  <c r="H32"/>
  <c r="I32"/>
  <c r="H31"/>
  <c r="I31"/>
  <c r="H25"/>
  <c r="I25"/>
  <c r="H24"/>
  <c r="I24"/>
  <c r="H14"/>
  <c r="I14"/>
  <c r="H13"/>
  <c r="I13"/>
  <c r="I37"/>
  <c r="H36"/>
  <c r="I36"/>
  <c r="H35"/>
  <c r="I35"/>
  <c r="H34"/>
  <c r="I34"/>
  <c r="I30"/>
  <c r="H29"/>
  <c r="I29"/>
  <c r="H28"/>
  <c r="I28"/>
  <c r="H27"/>
  <c r="I27"/>
  <c r="I23"/>
  <c r="H22"/>
  <c r="I22"/>
  <c r="H21"/>
  <c r="I21"/>
  <c r="I19"/>
  <c r="H18"/>
  <c r="I18"/>
  <c r="I12"/>
  <c r="H11"/>
  <c r="I11"/>
  <c r="H10"/>
  <c r="I10"/>
  <c r="I8"/>
  <c r="H7"/>
  <c r="I7"/>
  <c r="D33" i="2"/>
  <c r="D32"/>
  <c r="D30"/>
  <c r="D28"/>
  <c r="D27"/>
  <c r="D25"/>
  <c r="D24"/>
  <c r="D23"/>
  <c r="D21"/>
  <c r="D20"/>
  <c r="D17"/>
  <c r="D15"/>
  <c r="D14"/>
  <c r="D13"/>
  <c r="D11"/>
  <c r="D10"/>
  <c r="D9"/>
  <c r="D7"/>
  <c r="D6"/>
  <c r="D5"/>
</calcChain>
</file>

<file path=xl/sharedStrings.xml><?xml version="1.0" encoding="utf-8"?>
<sst xmlns="http://schemas.openxmlformats.org/spreadsheetml/2006/main" count="542" uniqueCount="246">
  <si>
    <t>Наименование</t>
  </si>
  <si>
    <t>Пределы уставок</t>
  </si>
  <si>
    <t>Цена без НДС, руб.</t>
  </si>
  <si>
    <t>Цена с НДС, в руб.</t>
  </si>
  <si>
    <t>Датчики малогобаритные серии ДЕ57</t>
  </si>
  <si>
    <t>Датчики-реле давления</t>
  </si>
  <si>
    <t>ДЕ-57-1600</t>
  </si>
  <si>
    <t>400-1600 кПа</t>
  </si>
  <si>
    <t>ДЕ-57-600</t>
  </si>
  <si>
    <t>100-600 кПа</t>
  </si>
  <si>
    <t>ДЕ-57-200</t>
  </si>
  <si>
    <t>20-200 кПа</t>
  </si>
  <si>
    <t>Датчики-реле напора</t>
  </si>
  <si>
    <t>ДЕ-57-40</t>
  </si>
  <si>
    <t>4-40 кПа</t>
  </si>
  <si>
    <t>ДЕ-57-6</t>
  </si>
  <si>
    <t>0,6-6 кПа</t>
  </si>
  <si>
    <t>ДЕ-57-2,5</t>
  </si>
  <si>
    <t>0,04-2,5 кПа</t>
  </si>
  <si>
    <t>Датчики-реле тяги</t>
  </si>
  <si>
    <t>ДЕ-57-40Т</t>
  </si>
  <si>
    <t>ДЕ-57-6Т</t>
  </si>
  <si>
    <t>ДЕ-57-2,5Т</t>
  </si>
  <si>
    <t>Датчик-реле перепада напора</t>
  </si>
  <si>
    <t>ДЕ-57-2,5ПН</t>
  </si>
  <si>
    <t>0,1-2,5 кПа</t>
  </si>
  <si>
    <t>ДД-0,25</t>
  </si>
  <si>
    <t>0-0,25 МПа</t>
  </si>
  <si>
    <t>ДД-1,6</t>
  </si>
  <si>
    <t>0,2-1,6 МПа</t>
  </si>
  <si>
    <t>ДН-2,5</t>
  </si>
  <si>
    <t>ДН-6</t>
  </si>
  <si>
    <t>ДН-40</t>
  </si>
  <si>
    <t>0,4-40 кПа</t>
  </si>
  <si>
    <t>ДТ-2,5</t>
  </si>
  <si>
    <t>ДТ-40</t>
  </si>
  <si>
    <t>Датчики-реле перепада напора</t>
  </si>
  <si>
    <t>ДПН-2,5</t>
  </si>
  <si>
    <t>Датчики-реле напора и тяги</t>
  </si>
  <si>
    <t>ДНТ-1</t>
  </si>
  <si>
    <t>0,1-0-1,0 кПа</t>
  </si>
  <si>
    <t>ДЕМ-107</t>
  </si>
  <si>
    <t>-0,15…0…+0,15 кПа</t>
  </si>
  <si>
    <t>Датчики-реле серия РУМД</t>
  </si>
  <si>
    <t>Цена без НДС*, руб.</t>
  </si>
  <si>
    <t>Цена с НДС*, руб.</t>
  </si>
  <si>
    <t>исполнение "после себя" - НО</t>
  </si>
  <si>
    <t xml:space="preserve">0,01-0,07 МПа           0,05-0,3 МПа          0,1-0,6 МПа            0,3-1,2 МПа </t>
  </si>
  <si>
    <t>Марка</t>
  </si>
  <si>
    <t>Dn, мм</t>
  </si>
  <si>
    <t>Модель</t>
  </si>
  <si>
    <t>Рабочая среда</t>
  </si>
  <si>
    <t>Содержание</t>
  </si>
  <si>
    <t xml:space="preserve">Датчики малогабаритные серии ДЕ57 </t>
  </si>
  <si>
    <t>Датчики-реле серия  РУМД</t>
  </si>
  <si>
    <t>Регулятор давления сильфонный</t>
  </si>
  <si>
    <t>Блок питания газовый</t>
  </si>
  <si>
    <t>Клапан электромагнитный</t>
  </si>
  <si>
    <t>Поворотно-регулирующий затвор</t>
  </si>
  <si>
    <t>Клапан обратный</t>
  </si>
  <si>
    <t>Материал корпуса</t>
  </si>
  <si>
    <t>Температура рабочей среды, t, °С</t>
  </si>
  <si>
    <t>Давление Ру, кгс/см²</t>
  </si>
  <si>
    <t>Чугун СЧ20 (GG20, EN-GJL-200)</t>
  </si>
  <si>
    <t>Сталь 35Л (GS-52)</t>
  </si>
  <si>
    <t>Вода, 50% водный раствор этиленгликоля, жидкие нефтепродукты, топлива и масла - под заказ</t>
  </si>
  <si>
    <t>исполнение "до себя" - НЗ</t>
  </si>
  <si>
    <t>Водяной пар</t>
  </si>
  <si>
    <t>Перегретый пар</t>
  </si>
  <si>
    <t>Клапаны регулирующие фланцевые с электрическим исполнительным механизмом</t>
  </si>
  <si>
    <t>0,16  0,25  0,4  0,63, 1,0  1,6  2,5  3,2  4,0</t>
  </si>
  <si>
    <t>Модель электрического исполнительного механизма</t>
  </si>
  <si>
    <t>1,6  2,5  4,0  6,3</t>
  </si>
  <si>
    <t>1,0  1,6 2,0  2,5  3,2  4,0    6,3  8  10  16</t>
  </si>
  <si>
    <t xml:space="preserve">  4,0    6,3    10  16</t>
  </si>
  <si>
    <t>10 12,5 16 20 25 32 40 63</t>
  </si>
  <si>
    <t>25 40 50 63 100</t>
  </si>
  <si>
    <t>40  50  63  80  100  160</t>
  </si>
  <si>
    <t>Вода, этиленгликоль до50%, водяной и насыщенный пар, жидкие и газообразные среды нейтральные к материалам клапана, другие среды - под заказ</t>
  </si>
  <si>
    <t>Вода, этиленгликоль до50%, перегретый пар, жидкие и газообразные среды, нейтральные к материалам клапана, другие среды - под заказ</t>
  </si>
  <si>
    <t>63 80 100 125 160 250</t>
  </si>
  <si>
    <t>Исполнение "после себя" - НО</t>
  </si>
  <si>
    <t>Исполнение "до себя" - НЗ</t>
  </si>
  <si>
    <t>Холодная и горячая вода, жидкие и газообразные среды, нейтральные к материалам регулятора</t>
  </si>
  <si>
    <t>Регуляторы температуры горячего водоснабжения</t>
  </si>
  <si>
    <t>РТ-ГВ-1</t>
  </si>
  <si>
    <t>РТ-ГВ-2</t>
  </si>
  <si>
    <t>Горячая вода</t>
  </si>
  <si>
    <t>Преобразователь температур ПТ-1-1</t>
  </si>
  <si>
    <t>ПТ-1-1</t>
  </si>
  <si>
    <t xml:space="preserve">Клапан импульсный </t>
  </si>
  <si>
    <t>ИК-25</t>
  </si>
  <si>
    <t>ИК-3/10</t>
  </si>
  <si>
    <t>УТВЕРЖДАЮ</t>
  </si>
  <si>
    <t xml:space="preserve">Управляющий </t>
  </si>
  <si>
    <t>____________Горбунов В.В.</t>
  </si>
  <si>
    <t>"___" __________ 2016 г.</t>
  </si>
  <si>
    <t>Прайс-лист от "___"_____________ 2016 г.</t>
  </si>
  <si>
    <t>Пределы насройки</t>
  </si>
  <si>
    <t>Belimo LV</t>
  </si>
  <si>
    <t xml:space="preserve">Regada ST mini </t>
  </si>
  <si>
    <t xml:space="preserve">Belimo LV </t>
  </si>
  <si>
    <t xml:space="preserve">Regada ST 0 </t>
  </si>
  <si>
    <t xml:space="preserve">Belimo NV </t>
  </si>
  <si>
    <t xml:space="preserve">Regada ST 0.1 </t>
  </si>
  <si>
    <t>Belimo NV</t>
  </si>
  <si>
    <t>Regada ST mini</t>
  </si>
  <si>
    <t>Клапаны запорно-регулирующие ЗРК 25ч945п</t>
  </si>
  <si>
    <t>Клапаны регулирующие  РК 25ч945нж</t>
  </si>
  <si>
    <t>Условная пропускная способность, Kvy, м³/ч</t>
  </si>
  <si>
    <t xml:space="preserve">Латунь </t>
  </si>
  <si>
    <t>Сетевая вода в системах теплоснабжения и горячего водоснабжения</t>
  </si>
  <si>
    <t>52 (0.1-0.6 МПа)  38 (0.4-1.6 МПа)   72 (0.06-0.25 Мпа)                          75 (0.01-0.1 МПа)</t>
  </si>
  <si>
    <t>От 40 до 80</t>
  </si>
  <si>
    <t>Клапаны питания котлов</t>
  </si>
  <si>
    <t>КРП-50М</t>
  </si>
  <si>
    <t>-</t>
  </si>
  <si>
    <t>Модель  исполнительного механизма</t>
  </si>
  <si>
    <t>60±10%</t>
  </si>
  <si>
    <t xml:space="preserve"> От -20 до180</t>
  </si>
  <si>
    <t>Жидкие и газообразные среды нейтральные к материалам клапана</t>
  </si>
  <si>
    <t>КРП-50Мэ</t>
  </si>
  <si>
    <r>
      <t>25</t>
    </r>
    <r>
      <rPr>
        <sz val="14"/>
        <color indexed="8"/>
        <rFont val="Calibri"/>
        <family val="2"/>
        <charset val="204"/>
      </rPr>
      <t>±10%</t>
    </r>
  </si>
  <si>
    <t>КРП-50Мд</t>
  </si>
  <si>
    <t>ЭТМ-05</t>
  </si>
  <si>
    <t>3; 5; 8; 12; 20</t>
  </si>
  <si>
    <t>18; 28; 33</t>
  </si>
  <si>
    <t>16; 25; 40</t>
  </si>
  <si>
    <t>До 200</t>
  </si>
  <si>
    <t>Вода, пар и другие жидкие среды нейтральные к материалам клапана</t>
  </si>
  <si>
    <t>До 150</t>
  </si>
  <si>
    <t>До 140</t>
  </si>
  <si>
    <t>До 80</t>
  </si>
  <si>
    <t>до 150</t>
  </si>
  <si>
    <t>до 220</t>
  </si>
  <si>
    <t>до 350</t>
  </si>
  <si>
    <t>0,008-0,05</t>
  </si>
  <si>
    <t>Газ</t>
  </si>
  <si>
    <t>Сплав алюминия</t>
  </si>
  <si>
    <t>БПГ-1,2</t>
  </si>
  <si>
    <t>РТП-32Б</t>
  </si>
  <si>
    <t xml:space="preserve">16 ± 10% </t>
  </si>
  <si>
    <t xml:space="preserve">Охлаждающей жидкости (раствор 3- компонентной присадки в чистой мягкой воде в отношении: хромпик калиевый или натриевый, нитрит натрия, тринатрийфосфат, низкозамерзающие жидкости «40» и «65» в системах охлаждения дизелей  Д6 и Д12, или подобных им. </t>
  </si>
  <si>
    <t>До 75</t>
  </si>
  <si>
    <t>КЭК(Т)-16</t>
  </si>
  <si>
    <t>для воздуха 8,5</t>
  </si>
  <si>
    <t>для масла  16</t>
  </si>
  <si>
    <t>Трансформаторное масло или воздух</t>
  </si>
  <si>
    <t>Латунь</t>
  </si>
  <si>
    <t>До 50</t>
  </si>
  <si>
    <t>До 130</t>
  </si>
  <si>
    <t>Жидкие среды, не агресивные к материалам деталей клапана</t>
  </si>
  <si>
    <t>Фильтр сетчатый фланцевый</t>
  </si>
  <si>
    <t>Серый Чугун СЧ20</t>
  </si>
  <si>
    <t>ФСФ</t>
  </si>
  <si>
    <t>Высокопрочный чугун ВЧ40</t>
  </si>
  <si>
    <t>Фильтр магнитный фланцевый</t>
  </si>
  <si>
    <t>ФСФМк</t>
  </si>
  <si>
    <t>ПРЗ</t>
  </si>
  <si>
    <t>Корпус: Чугун СЧ20 (GG20, EN-GJL-200) с эпоксидным покрытием     Диск: Чугун ВЧ40 (GGG40, EN-GJS-400) с никелевым покрытием</t>
  </si>
  <si>
    <t>Корпус: Чугун СЧ20 (GG20, EN-GJL-200) с эпоксидным покрытием     Диск: Сталь 40Х13 (Х40Cr13)</t>
  </si>
  <si>
    <t>Жидкие и газообразные среды, нейтральные к материалам затвора</t>
  </si>
  <si>
    <t>Поворотно-ругилирующий завтор с ЭИМ</t>
  </si>
  <si>
    <t>ПРЗэ</t>
  </si>
  <si>
    <t>ЭТМ-5</t>
  </si>
  <si>
    <t>ЭТМ-10</t>
  </si>
  <si>
    <t>ЭТМ-20</t>
  </si>
  <si>
    <t>ЭТМ-50</t>
  </si>
  <si>
    <t>ЭТМ-100</t>
  </si>
  <si>
    <t>Ду, мм</t>
  </si>
  <si>
    <t>Отдел сбыта: 8(3012)55-32-29, 55-32-19, 55-32-53, e-mail: osb@etmu.ru</t>
  </si>
  <si>
    <t>Регуляторы расхода и давления универсальные</t>
  </si>
  <si>
    <t>Belimo SV</t>
  </si>
  <si>
    <t xml:space="preserve">Belimo SV </t>
  </si>
  <si>
    <t>10 16 25 40</t>
  </si>
  <si>
    <t>Клапаны регулирующие  РК 25ч940нж</t>
  </si>
  <si>
    <t xml:space="preserve">   6,3    10  16</t>
  </si>
  <si>
    <t xml:space="preserve">     6,3    10  16</t>
  </si>
  <si>
    <t xml:space="preserve">      6,3    10  16</t>
  </si>
  <si>
    <t>Клапан регулирующий РК с МИМ (25ч745нж)</t>
  </si>
  <si>
    <t xml:space="preserve"> КО</t>
  </si>
  <si>
    <t xml:space="preserve">Четвертьоборотные электрические исполнительные механизмы </t>
  </si>
  <si>
    <t>Литые компаненты из алюминия</t>
  </si>
  <si>
    <t>РД-3М-1С</t>
  </si>
  <si>
    <t>РД-3М-3С</t>
  </si>
  <si>
    <t xml:space="preserve">Регулятор температуры прямого действия </t>
  </si>
  <si>
    <t xml:space="preserve">0,1-0,6 МПа            0,3-1,2 МПа </t>
  </si>
  <si>
    <t>УРРД® (РД)</t>
  </si>
  <si>
    <r>
      <t>УРРД</t>
    </r>
    <r>
      <rPr>
        <sz val="14"/>
        <rFont val="Calibri"/>
        <family val="2"/>
        <charset val="204"/>
      </rPr>
      <t>®</t>
    </r>
    <r>
      <rPr>
        <sz val="14"/>
        <rFont val="Calibri"/>
        <family val="2"/>
        <charset val="204"/>
      </rPr>
      <t xml:space="preserve"> (РПД)</t>
    </r>
  </si>
  <si>
    <r>
      <t>УРРД</t>
    </r>
    <r>
      <rPr>
        <sz val="14"/>
        <rFont val="Calibri"/>
        <family val="2"/>
        <charset val="204"/>
      </rPr>
      <t>®</t>
    </r>
    <r>
      <rPr>
        <sz val="14"/>
        <rFont val="Calibri"/>
        <family val="2"/>
        <charset val="204"/>
      </rPr>
      <t xml:space="preserve"> (РД)</t>
    </r>
  </si>
  <si>
    <r>
      <t>УРРД</t>
    </r>
    <r>
      <rPr>
        <sz val="14"/>
        <rFont val="Calibri"/>
        <family val="2"/>
        <charset val="204"/>
      </rPr>
      <t>®</t>
    </r>
    <r>
      <rPr>
        <sz val="14"/>
        <rFont val="Calibri"/>
        <family val="2"/>
        <charset val="204"/>
      </rPr>
      <t xml:space="preserve"> (РПД) </t>
    </r>
  </si>
  <si>
    <t>До 135</t>
  </si>
  <si>
    <t>Питающие напряжение</t>
  </si>
  <si>
    <t>АС220V</t>
  </si>
  <si>
    <t>Мощность электродвигателя, Вт</t>
  </si>
  <si>
    <t>Крутящий момент, Нм</t>
  </si>
  <si>
    <t>Класс защиты</t>
  </si>
  <si>
    <t>IP-67</t>
  </si>
  <si>
    <t>Регуляторы расхода и давления универсальные  УРРД</t>
  </si>
  <si>
    <t>Регуляторы давления сильфонные</t>
  </si>
  <si>
    <t>Блоки питания газовые</t>
  </si>
  <si>
    <t>Регуляторы температуры прямого действия</t>
  </si>
  <si>
    <t>Электропривода ЭТМ</t>
  </si>
  <si>
    <t>Поворотно-регулирующие затворы</t>
  </si>
  <si>
    <t>Фильтры сетчатые чугунные</t>
  </si>
  <si>
    <t>Преобразователи температуры</t>
  </si>
  <si>
    <t>Клапаны импульсные</t>
  </si>
  <si>
    <t>Клапаны запорно-регулирующие ЗРК (КЗР) 25ч945п с ЭИМ</t>
  </si>
  <si>
    <t>Клапаны регулирующие РК (КР) 25ч945нж с ЭИМ</t>
  </si>
  <si>
    <t>Клапаны регулирующие с МИМ (25ч745нж)</t>
  </si>
  <si>
    <t>Клапаны электромагнитные</t>
  </si>
  <si>
    <t>Клапаны обратные</t>
  </si>
  <si>
    <t>Поворотно-регулирующие затворы с ЭИМ</t>
  </si>
  <si>
    <t>30с41нж  Задвижки клиновые литые с выдвижным шпинделем фланцевые</t>
  </si>
  <si>
    <t>Сталь</t>
  </si>
  <si>
    <t>Задвижки</t>
  </si>
  <si>
    <t>30ч39р  Задвижка с обрезининым клином и невыдвижным шпинделем фланцевая</t>
  </si>
  <si>
    <t>30ч6бр Задвижка</t>
  </si>
  <si>
    <t>Вентили</t>
  </si>
  <si>
    <t>15ч9п Клапаны(вентили) запорные фланцевые</t>
  </si>
  <si>
    <t>Чугун</t>
  </si>
  <si>
    <t>Краны шаровые</t>
  </si>
  <si>
    <t>Кран шаровый муфтовый</t>
  </si>
  <si>
    <t>Кран шаровый фланцевый</t>
  </si>
  <si>
    <t>Кран шаровый под приварку</t>
  </si>
  <si>
    <t xml:space="preserve">Кран шаровый латунный </t>
  </si>
  <si>
    <t>Задвижки, Краны шаровые, Вентели</t>
  </si>
  <si>
    <t>Фланец</t>
  </si>
  <si>
    <t>Комплектующие</t>
  </si>
  <si>
    <t>Резьба</t>
  </si>
  <si>
    <t>Муфта</t>
  </si>
  <si>
    <t>Под заказ</t>
  </si>
  <si>
    <t>Контргайка</t>
  </si>
  <si>
    <t>Сгон</t>
  </si>
  <si>
    <t>Отвод</t>
  </si>
  <si>
    <t xml:space="preserve">Сталь, оцинкованная </t>
  </si>
  <si>
    <t>Сталь, черный</t>
  </si>
  <si>
    <t>159-108</t>
  </si>
  <si>
    <t>108-57</t>
  </si>
  <si>
    <t>89-57</t>
  </si>
  <si>
    <t>57-32</t>
  </si>
  <si>
    <t>57-25</t>
  </si>
  <si>
    <t>Переход</t>
  </si>
  <si>
    <t>РК с МИМ 25ч745нж</t>
  </si>
  <si>
    <t>Клапаны запорно-регулирующие  ЗРК 25с945п</t>
  </si>
  <si>
    <t>Клапаны регулирующие односедельные РК 25c945нж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</si>
</sst>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72" formatCode="0.0%"/>
    <numFmt numFmtId="179" formatCode="#,##0.00_р_.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</font>
    <font>
      <b/>
      <sz val="2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1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10" fillId="2" borderId="0" xfId="0" applyFont="1" applyFill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1" fillId="0" borderId="1" xfId="0" applyFont="1" applyBorder="1" applyAlignment="1">
      <alignment vertical="center"/>
    </xf>
    <xf numFmtId="179" fontId="11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179" fontId="11" fillId="0" borderId="1" xfId="0" applyNumberFormat="1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 wrapText="1" shrinkToFit="1"/>
    </xf>
    <xf numFmtId="179" fontId="11" fillId="3" borderId="1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179" fontId="11" fillId="4" borderId="0" xfId="0" applyNumberFormat="1" applyFont="1" applyFill="1" applyBorder="1" applyAlignment="1">
      <alignment horizontal="center" vertical="center"/>
    </xf>
    <xf numFmtId="179" fontId="11" fillId="0" borderId="0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center" vertical="center" wrapText="1" shrinkToFit="1"/>
    </xf>
    <xf numFmtId="179" fontId="10" fillId="5" borderId="1" xfId="0" applyNumberFormat="1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179" fontId="11" fillId="5" borderId="1" xfId="0" applyNumberFormat="1" applyFont="1" applyFill="1" applyBorder="1" applyAlignment="1">
      <alignment horizontal="center" vertical="center"/>
    </xf>
    <xf numFmtId="179" fontId="11" fillId="5" borderId="1" xfId="0" applyNumberFormat="1" applyFont="1" applyFill="1" applyBorder="1" applyAlignment="1">
      <alignment horizontal="left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179" fontId="9" fillId="3" borderId="1" xfId="0" applyNumberFormat="1" applyFont="1" applyFill="1" applyBorder="1" applyAlignment="1">
      <alignment horizontal="center" vertical="center"/>
    </xf>
    <xf numFmtId="179" fontId="9" fillId="3" borderId="1" xfId="2" applyNumberFormat="1" applyFont="1" applyFill="1" applyBorder="1" applyAlignment="1">
      <alignment horizontal="center" vertical="center"/>
    </xf>
    <xf numFmtId="179" fontId="9" fillId="5" borderId="1" xfId="0" applyNumberFormat="1" applyFont="1" applyFill="1" applyBorder="1" applyAlignment="1">
      <alignment horizontal="center" vertical="center"/>
    </xf>
    <xf numFmtId="179" fontId="9" fillId="5" borderId="1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9" fontId="11" fillId="3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0" xfId="0" applyFont="1"/>
    <xf numFmtId="0" fontId="13" fillId="2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179" fontId="9" fillId="3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179" fontId="9" fillId="5" borderId="1" xfId="0" applyNumberFormat="1" applyFont="1" applyFill="1" applyBorder="1" applyAlignment="1">
      <alignment horizontal="center"/>
    </xf>
    <xf numFmtId="172" fontId="9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79" fontId="9" fillId="2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0" fontId="14" fillId="5" borderId="1" xfId="1" applyFont="1" applyFill="1" applyBorder="1" applyAlignment="1" applyProtection="1"/>
    <xf numFmtId="0" fontId="14" fillId="0" borderId="1" xfId="1" applyFont="1" applyBorder="1" applyAlignment="1" applyProtection="1"/>
    <xf numFmtId="179" fontId="11" fillId="0" borderId="1" xfId="0" applyNumberFormat="1" applyFont="1" applyBorder="1" applyAlignment="1">
      <alignment horizontal="center" vertical="center" wrapText="1"/>
    </xf>
    <xf numFmtId="179" fontId="11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1" applyFont="1" applyBorder="1" applyAlignment="1" applyProtection="1"/>
    <xf numFmtId="0" fontId="11" fillId="0" borderId="1" xfId="0" applyFont="1" applyFill="1" applyBorder="1" applyAlignment="1">
      <alignment horizontal="center" vertical="center"/>
    </xf>
    <xf numFmtId="0" fontId="15" fillId="5" borderId="1" xfId="1" applyFont="1" applyFill="1" applyBorder="1" applyAlignment="1" applyProtection="1"/>
    <xf numFmtId="0" fontId="0" fillId="3" borderId="0" xfId="0" applyFill="1" applyBorder="1"/>
    <xf numFmtId="0" fontId="0" fillId="5" borderId="0" xfId="0" applyFill="1" applyBorder="1" applyAlignment="1"/>
    <xf numFmtId="0" fontId="16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79" fontId="10" fillId="3" borderId="1" xfId="0" applyNumberFormat="1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79" fontId="9" fillId="0" borderId="1" xfId="2" applyNumberFormat="1" applyFont="1" applyFill="1" applyBorder="1" applyAlignment="1">
      <alignment horizontal="center" vertical="center"/>
    </xf>
    <xf numFmtId="179" fontId="11" fillId="3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/>
    </xf>
    <xf numFmtId="0" fontId="19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31</xdr:row>
      <xdr:rowOff>161925</xdr:rowOff>
    </xdr:from>
    <xdr:to>
      <xdr:col>15</xdr:col>
      <xdr:colOff>514350</xdr:colOff>
      <xdr:row>35</xdr:row>
      <xdr:rowOff>180975</xdr:rowOff>
    </xdr:to>
    <xdr:pic>
      <xdr:nvPicPr>
        <xdr:cNvPr id="1225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7050" y="7000875"/>
          <a:ext cx="63150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2</xdr:col>
      <xdr:colOff>1000125</xdr:colOff>
      <xdr:row>0</xdr:row>
      <xdr:rowOff>628650</xdr:rowOff>
    </xdr:to>
    <xdr:pic>
      <xdr:nvPicPr>
        <xdr:cNvPr id="6177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04775"/>
          <a:ext cx="43434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962025</xdr:colOff>
      <xdr:row>0</xdr:row>
      <xdr:rowOff>628650</xdr:rowOff>
    </xdr:to>
    <xdr:pic>
      <xdr:nvPicPr>
        <xdr:cNvPr id="2250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85725"/>
          <a:ext cx="421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3</xdr:col>
      <xdr:colOff>257175</xdr:colOff>
      <xdr:row>0</xdr:row>
      <xdr:rowOff>438150</xdr:rowOff>
    </xdr:to>
    <xdr:pic>
      <xdr:nvPicPr>
        <xdr:cNvPr id="3458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34861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3</xdr:col>
      <xdr:colOff>219075</xdr:colOff>
      <xdr:row>0</xdr:row>
      <xdr:rowOff>485775</xdr:rowOff>
    </xdr:to>
    <xdr:pic>
      <xdr:nvPicPr>
        <xdr:cNvPr id="4369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66675"/>
          <a:ext cx="37242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1590675</xdr:colOff>
      <xdr:row>0</xdr:row>
      <xdr:rowOff>552450</xdr:rowOff>
    </xdr:to>
    <xdr:pic>
      <xdr:nvPicPr>
        <xdr:cNvPr id="5321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4257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3</xdr:col>
      <xdr:colOff>1609725</xdr:colOff>
      <xdr:row>0</xdr:row>
      <xdr:rowOff>628650</xdr:rowOff>
    </xdr:to>
    <xdr:pic>
      <xdr:nvPicPr>
        <xdr:cNvPr id="7350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44672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3</xdr:col>
      <xdr:colOff>561975</xdr:colOff>
      <xdr:row>0</xdr:row>
      <xdr:rowOff>590550</xdr:rowOff>
    </xdr:to>
    <xdr:pic>
      <xdr:nvPicPr>
        <xdr:cNvPr id="8355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458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3</xdr:col>
      <xdr:colOff>1219200</xdr:colOff>
      <xdr:row>0</xdr:row>
      <xdr:rowOff>676275</xdr:rowOff>
    </xdr:to>
    <xdr:pic>
      <xdr:nvPicPr>
        <xdr:cNvPr id="9393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04775"/>
          <a:ext cx="4429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836295</xdr:colOff>
      <xdr:row>27</xdr:row>
      <xdr:rowOff>205105</xdr:rowOff>
    </xdr:from>
    <xdr:ext cx="184731" cy="264560"/>
    <xdr:sp macro="" textlink="">
      <xdr:nvSpPr>
        <xdr:cNvPr id="3" name="TextBox 2"/>
        <xdr:cNvSpPr txBox="1"/>
      </xdr:nvSpPr>
      <xdr:spPr>
        <a:xfrm>
          <a:off x="8853170" y="8094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2</xdr:col>
      <xdr:colOff>1162050</xdr:colOff>
      <xdr:row>0</xdr:row>
      <xdr:rowOff>704850</xdr:rowOff>
    </xdr:to>
    <xdr:pic>
      <xdr:nvPicPr>
        <xdr:cNvPr id="11313" name="Рисунок 32" descr="лого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49053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S43"/>
  <sheetViews>
    <sheetView view="pageBreakPreview" zoomScale="60" zoomScaleNormal="100" zoomScalePageLayoutView="60" workbookViewId="0">
      <selection activeCell="R37" sqref="R37"/>
    </sheetView>
  </sheetViews>
  <sheetFormatPr defaultRowHeight="15"/>
  <cols>
    <col min="6" max="6" width="13.5703125" customWidth="1"/>
    <col min="7" max="7" width="10.28515625" customWidth="1"/>
    <col min="8" max="8" width="12.140625" customWidth="1"/>
    <col min="9" max="9" width="5.5703125" customWidth="1"/>
    <col min="10" max="10" width="5.7109375" hidden="1" customWidth="1"/>
    <col min="18" max="18" width="7.5703125" customWidth="1"/>
    <col min="21" max="21" width="4.7109375" customWidth="1"/>
  </cols>
  <sheetData>
    <row r="1" spans="8:19" ht="31.5">
      <c r="H1" s="4"/>
      <c r="P1" s="58" t="s">
        <v>93</v>
      </c>
      <c r="R1" s="57"/>
      <c r="S1" s="57"/>
    </row>
    <row r="2" spans="8:19" ht="31.5">
      <c r="H2" s="4"/>
      <c r="P2" s="58" t="s">
        <v>94</v>
      </c>
      <c r="R2" s="57"/>
      <c r="S2" s="57"/>
    </row>
    <row r="3" spans="8:19" ht="31.5">
      <c r="H3" s="4"/>
      <c r="P3" s="58" t="s">
        <v>95</v>
      </c>
      <c r="R3" s="57"/>
      <c r="S3" s="57"/>
    </row>
    <row r="4" spans="8:19" ht="31.5">
      <c r="H4" s="4"/>
      <c r="P4" s="58" t="s">
        <v>96</v>
      </c>
      <c r="R4" s="57"/>
      <c r="S4" s="57"/>
    </row>
    <row r="5" spans="8:19" ht="18.75">
      <c r="Q5" s="57"/>
      <c r="R5" s="57"/>
      <c r="S5" s="57"/>
    </row>
    <row r="6" spans="8:19" ht="18.75">
      <c r="Q6" s="57"/>
      <c r="R6" s="57"/>
      <c r="S6" s="57"/>
    </row>
    <row r="43" spans="3:19" ht="31.5">
      <c r="C43" s="79" t="s">
        <v>97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</sheetData>
  <mergeCells count="1">
    <mergeCell ref="C43:S43"/>
  </mergeCells>
  <phoneticPr fontId="0" type="noConversion"/>
  <pageMargins left="0.75" right="0.75" top="1" bottom="1" header="0.5" footer="0.5"/>
  <pageSetup paperSize="9" scale="45" orientation="portrait" r:id="rId1"/>
  <headerFooter alignWithMargins="0">
    <oddFooter xml:space="preserve">&amp;C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3"/>
  <sheetViews>
    <sheetView view="pageBreakPreview" topLeftCell="A49" zoomScale="60" zoomScaleNormal="100" workbookViewId="0">
      <selection sqref="A1:F73"/>
    </sheetView>
  </sheetViews>
  <sheetFormatPr defaultRowHeight="15"/>
  <cols>
    <col min="1" max="1" width="35.28515625" customWidth="1"/>
    <col min="2" max="2" width="22" customWidth="1"/>
    <col min="3" max="3" width="33.28515625" customWidth="1"/>
    <col min="4" max="4" width="32.28515625" customWidth="1"/>
    <col min="5" max="5" width="33.85546875" customWidth="1"/>
    <col min="6" max="6" width="33.28515625" customWidth="1"/>
  </cols>
  <sheetData>
    <row r="1" spans="1:6" ht="78.599999999999994" customHeight="1">
      <c r="A1" s="85" t="s">
        <v>170</v>
      </c>
      <c r="B1" s="85"/>
      <c r="C1" s="85"/>
      <c r="D1" s="85"/>
      <c r="E1" s="85"/>
      <c r="F1" s="85"/>
    </row>
    <row r="2" spans="1:6" ht="18.75">
      <c r="A2" s="80" t="s">
        <v>215</v>
      </c>
      <c r="B2" s="80"/>
      <c r="C2" s="80"/>
      <c r="D2" s="80"/>
      <c r="E2" s="80"/>
      <c r="F2" s="80"/>
    </row>
    <row r="3" spans="1:6" ht="18.75">
      <c r="A3" s="5" t="s">
        <v>50</v>
      </c>
      <c r="B3" s="23" t="s">
        <v>169</v>
      </c>
      <c r="C3" s="5" t="s">
        <v>62</v>
      </c>
      <c r="D3" s="5" t="s">
        <v>60</v>
      </c>
      <c r="E3" s="6" t="s">
        <v>44</v>
      </c>
      <c r="F3" s="6" t="s">
        <v>45</v>
      </c>
    </row>
    <row r="4" spans="1:6" ht="19.149999999999999" customHeight="1">
      <c r="A4" s="95" t="s">
        <v>213</v>
      </c>
      <c r="B4" s="56">
        <v>50</v>
      </c>
      <c r="C4" s="96">
        <v>16</v>
      </c>
      <c r="D4" s="96" t="s">
        <v>214</v>
      </c>
      <c r="E4" s="56">
        <v>3855.93</v>
      </c>
      <c r="F4" s="34">
        <v>4550</v>
      </c>
    </row>
    <row r="5" spans="1:6" ht="19.149999999999999" customHeight="1">
      <c r="A5" s="95"/>
      <c r="B5" s="51">
        <v>80</v>
      </c>
      <c r="C5" s="96"/>
      <c r="D5" s="96"/>
      <c r="E5" s="51">
        <v>4737.29</v>
      </c>
      <c r="F5" s="19">
        <v>5590</v>
      </c>
    </row>
    <row r="6" spans="1:6" ht="19.899999999999999" customHeight="1">
      <c r="A6" s="95"/>
      <c r="B6" s="56">
        <v>100</v>
      </c>
      <c r="C6" s="96"/>
      <c r="D6" s="96"/>
      <c r="E6" s="56">
        <v>7927.97</v>
      </c>
      <c r="F6" s="34">
        <v>9355</v>
      </c>
    </row>
    <row r="7" spans="1:6" ht="19.149999999999999" customHeight="1">
      <c r="A7" s="95"/>
      <c r="B7" s="51">
        <v>150</v>
      </c>
      <c r="C7" s="96"/>
      <c r="D7" s="96"/>
      <c r="E7" s="51">
        <v>12288.14</v>
      </c>
      <c r="F7" s="19">
        <v>14500</v>
      </c>
    </row>
    <row r="8" spans="1:6" ht="20.45" customHeight="1">
      <c r="A8" s="95"/>
      <c r="B8" s="56">
        <v>200</v>
      </c>
      <c r="C8" s="96"/>
      <c r="D8" s="96"/>
      <c r="E8" s="56">
        <v>15164.41</v>
      </c>
      <c r="F8" s="34">
        <v>17894</v>
      </c>
    </row>
    <row r="9" spans="1:6" ht="19.149999999999999" customHeight="1">
      <c r="A9" s="95"/>
      <c r="B9" s="51">
        <v>250</v>
      </c>
      <c r="C9" s="96"/>
      <c r="D9" s="96"/>
      <c r="E9" s="51">
        <v>40762.71</v>
      </c>
      <c r="F9" s="19">
        <v>48100</v>
      </c>
    </row>
    <row r="10" spans="1:6" ht="21" customHeight="1">
      <c r="A10" s="95"/>
      <c r="B10" s="56">
        <v>300</v>
      </c>
      <c r="C10" s="96"/>
      <c r="D10" s="96"/>
      <c r="E10" s="56">
        <v>71610.17</v>
      </c>
      <c r="F10" s="34">
        <v>84500</v>
      </c>
    </row>
    <row r="11" spans="1:6">
      <c r="A11" s="122"/>
      <c r="B11" s="122"/>
      <c r="C11" s="122"/>
      <c r="D11" s="122"/>
      <c r="E11" s="122"/>
      <c r="F11" s="122"/>
    </row>
    <row r="12" spans="1:6" ht="18.75">
      <c r="A12" s="95" t="s">
        <v>216</v>
      </c>
      <c r="B12" s="56">
        <v>50</v>
      </c>
      <c r="C12" s="96">
        <v>16</v>
      </c>
      <c r="D12" s="96" t="s">
        <v>214</v>
      </c>
      <c r="E12" s="56">
        <v>2819.49</v>
      </c>
      <c r="F12" s="34">
        <v>3327</v>
      </c>
    </row>
    <row r="13" spans="1:6" ht="18.75">
      <c r="A13" s="95"/>
      <c r="B13" s="51">
        <v>65</v>
      </c>
      <c r="C13" s="96"/>
      <c r="D13" s="96"/>
      <c r="E13" s="51">
        <v>3220.34</v>
      </c>
      <c r="F13" s="19">
        <v>3800</v>
      </c>
    </row>
    <row r="14" spans="1:6" ht="18.75">
      <c r="A14" s="95"/>
      <c r="B14" s="56">
        <v>80</v>
      </c>
      <c r="C14" s="96"/>
      <c r="D14" s="96"/>
      <c r="E14" s="56">
        <v>4220.34</v>
      </c>
      <c r="F14" s="34">
        <v>4980</v>
      </c>
    </row>
    <row r="15" spans="1:6" ht="18.75">
      <c r="A15" s="95"/>
      <c r="B15" s="51">
        <v>100</v>
      </c>
      <c r="C15" s="96"/>
      <c r="D15" s="96"/>
      <c r="E15" s="51">
        <v>6861.86</v>
      </c>
      <c r="F15" s="19">
        <v>8097</v>
      </c>
    </row>
    <row r="16" spans="1:6" ht="18.75">
      <c r="A16" s="95"/>
      <c r="B16" s="56">
        <v>150</v>
      </c>
      <c r="C16" s="96"/>
      <c r="D16" s="96"/>
      <c r="E16" s="56">
        <v>8616.9500000000007</v>
      </c>
      <c r="F16" s="34">
        <v>10168</v>
      </c>
    </row>
    <row r="17" spans="1:6" ht="18.75">
      <c r="A17" s="95"/>
      <c r="B17" s="51">
        <v>200</v>
      </c>
      <c r="C17" s="96"/>
      <c r="D17" s="96"/>
      <c r="E17" s="51">
        <v>13559.32</v>
      </c>
      <c r="F17" s="19">
        <v>16000</v>
      </c>
    </row>
    <row r="18" spans="1:6">
      <c r="A18" s="99"/>
      <c r="B18" s="99"/>
      <c r="C18" s="99"/>
      <c r="D18" s="99"/>
      <c r="E18" s="99"/>
      <c r="F18" s="99"/>
    </row>
    <row r="19" spans="1:6" ht="18.75">
      <c r="A19" s="96" t="s">
        <v>217</v>
      </c>
      <c r="B19" s="51">
        <v>50</v>
      </c>
      <c r="C19" s="96">
        <v>16</v>
      </c>
      <c r="D19" s="96" t="s">
        <v>214</v>
      </c>
      <c r="E19" s="51">
        <v>1127.1199999999999</v>
      </c>
      <c r="F19" s="19">
        <v>1330</v>
      </c>
    </row>
    <row r="20" spans="1:6" ht="18.75">
      <c r="A20" s="96"/>
      <c r="B20" s="56">
        <v>80</v>
      </c>
      <c r="C20" s="96"/>
      <c r="D20" s="96"/>
      <c r="E20" s="56">
        <v>1864.41</v>
      </c>
      <c r="F20" s="34">
        <v>2200</v>
      </c>
    </row>
    <row r="21" spans="1:6" ht="18.75">
      <c r="A21" s="96"/>
      <c r="B21" s="51">
        <v>100</v>
      </c>
      <c r="C21" s="96"/>
      <c r="D21" s="96"/>
      <c r="E21" s="51">
        <v>2627.12</v>
      </c>
      <c r="F21" s="19">
        <v>3100</v>
      </c>
    </row>
    <row r="22" spans="1:6" ht="18.75">
      <c r="A22" s="96"/>
      <c r="B22" s="56">
        <v>150</v>
      </c>
      <c r="C22" s="96"/>
      <c r="D22" s="96"/>
      <c r="E22" s="56">
        <v>5635.59</v>
      </c>
      <c r="F22" s="34">
        <v>6650</v>
      </c>
    </row>
    <row r="23" spans="1:6" ht="18.75">
      <c r="A23" s="96"/>
      <c r="B23" s="51">
        <v>200</v>
      </c>
      <c r="C23" s="96"/>
      <c r="D23" s="96"/>
      <c r="E23" s="51">
        <v>9406.7800000000007</v>
      </c>
      <c r="F23" s="19">
        <v>11100</v>
      </c>
    </row>
    <row r="24" spans="1:6" ht="18" customHeight="1">
      <c r="A24" s="104" t="s">
        <v>218</v>
      </c>
      <c r="B24" s="104"/>
      <c r="C24" s="104"/>
      <c r="D24" s="104"/>
      <c r="E24" s="104"/>
      <c r="F24" s="104"/>
    </row>
    <row r="25" spans="1:6" ht="18.75">
      <c r="A25" s="95" t="s">
        <v>219</v>
      </c>
      <c r="B25" s="49">
        <v>15</v>
      </c>
      <c r="C25" s="95">
        <v>16</v>
      </c>
      <c r="D25" s="95" t="s">
        <v>220</v>
      </c>
      <c r="E25" s="49">
        <v>228.81</v>
      </c>
      <c r="F25" s="71">
        <v>270</v>
      </c>
    </row>
    <row r="26" spans="1:6" ht="18.75">
      <c r="A26" s="95"/>
      <c r="B26" s="42">
        <v>20</v>
      </c>
      <c r="C26" s="95"/>
      <c r="D26" s="95"/>
      <c r="E26" s="42">
        <v>305.08</v>
      </c>
      <c r="F26" s="72">
        <v>360</v>
      </c>
    </row>
    <row r="27" spans="1:6" ht="18.75">
      <c r="A27" s="95"/>
      <c r="B27" s="49">
        <v>25</v>
      </c>
      <c r="C27" s="95"/>
      <c r="D27" s="95"/>
      <c r="E27" s="49">
        <v>355.93</v>
      </c>
      <c r="F27" s="71">
        <v>420</v>
      </c>
    </row>
    <row r="28" spans="1:6" ht="18.75">
      <c r="A28" s="95"/>
      <c r="B28" s="42">
        <v>32</v>
      </c>
      <c r="C28" s="95"/>
      <c r="D28" s="95"/>
      <c r="E28" s="42">
        <v>538.98</v>
      </c>
      <c r="F28" s="72">
        <v>636</v>
      </c>
    </row>
    <row r="29" spans="1:6" ht="18.75">
      <c r="A29" s="95"/>
      <c r="B29" s="49">
        <v>40</v>
      </c>
      <c r="C29" s="95"/>
      <c r="D29" s="95"/>
      <c r="E29" s="49">
        <v>661.02</v>
      </c>
      <c r="F29" s="71">
        <v>780</v>
      </c>
    </row>
    <row r="30" spans="1:6" ht="18.75">
      <c r="A30" s="95"/>
      <c r="B30" s="42">
        <v>50</v>
      </c>
      <c r="C30" s="95"/>
      <c r="D30" s="95"/>
      <c r="E30" s="42">
        <v>977.12</v>
      </c>
      <c r="F30" s="72">
        <v>1153</v>
      </c>
    </row>
    <row r="31" spans="1:6" ht="18.75">
      <c r="A31" s="95"/>
      <c r="B31" s="49">
        <v>65</v>
      </c>
      <c r="C31" s="95"/>
      <c r="D31" s="95"/>
      <c r="E31" s="49">
        <v>2372.88</v>
      </c>
      <c r="F31" s="71">
        <v>2800</v>
      </c>
    </row>
    <row r="32" spans="1:6" ht="18.75">
      <c r="A32" s="95"/>
      <c r="B32" s="42">
        <v>80</v>
      </c>
      <c r="C32" s="95"/>
      <c r="D32" s="95"/>
      <c r="E32" s="42">
        <v>2711.86</v>
      </c>
      <c r="F32" s="72">
        <v>3200</v>
      </c>
    </row>
    <row r="33" spans="1:6" ht="18.75">
      <c r="A33" s="95"/>
      <c r="B33" s="49">
        <v>100</v>
      </c>
      <c r="C33" s="95"/>
      <c r="D33" s="95"/>
      <c r="E33" s="49">
        <v>3389.83</v>
      </c>
      <c r="F33" s="71">
        <v>4000</v>
      </c>
    </row>
    <row r="34" spans="1:6" ht="19.899999999999999" customHeight="1">
      <c r="A34" s="112" t="s">
        <v>221</v>
      </c>
      <c r="B34" s="112"/>
      <c r="C34" s="112"/>
      <c r="D34" s="112"/>
      <c r="E34" s="112"/>
      <c r="F34" s="112"/>
    </row>
    <row r="35" spans="1:6" ht="18.75">
      <c r="A35" s="96" t="s">
        <v>222</v>
      </c>
      <c r="B35" s="51">
        <v>15</v>
      </c>
      <c r="C35" s="96">
        <v>25</v>
      </c>
      <c r="D35" s="96" t="s">
        <v>214</v>
      </c>
      <c r="E35" s="51">
        <v>100.85</v>
      </c>
      <c r="F35" s="19">
        <v>119</v>
      </c>
    </row>
    <row r="36" spans="1:6" ht="18.75">
      <c r="A36" s="96"/>
      <c r="B36" s="56">
        <v>20</v>
      </c>
      <c r="C36" s="96"/>
      <c r="D36" s="96"/>
      <c r="E36" s="56">
        <v>144.07</v>
      </c>
      <c r="F36" s="34">
        <v>170</v>
      </c>
    </row>
    <row r="37" spans="1:6" ht="18.75">
      <c r="A37" s="96"/>
      <c r="B37" s="51">
        <v>25</v>
      </c>
      <c r="C37" s="96"/>
      <c r="D37" s="96"/>
      <c r="E37" s="51">
        <v>308.47000000000003</v>
      </c>
      <c r="F37" s="19">
        <v>364</v>
      </c>
    </row>
    <row r="38" spans="1:6" ht="18.75">
      <c r="A38" s="96"/>
      <c r="B38" s="56">
        <v>32</v>
      </c>
      <c r="C38" s="96">
        <v>16</v>
      </c>
      <c r="D38" s="96"/>
      <c r="E38" s="56">
        <v>466.1</v>
      </c>
      <c r="F38" s="34">
        <v>550</v>
      </c>
    </row>
    <row r="39" spans="1:6" ht="18.75">
      <c r="A39" s="96"/>
      <c r="B39" s="51">
        <v>40</v>
      </c>
      <c r="C39" s="96"/>
      <c r="D39" s="96"/>
      <c r="E39" s="51">
        <v>694.92</v>
      </c>
      <c r="F39" s="19">
        <v>820</v>
      </c>
    </row>
    <row r="40" spans="1:6" ht="18.75">
      <c r="A40" s="96"/>
      <c r="B40" s="56">
        <v>50</v>
      </c>
      <c r="C40" s="96"/>
      <c r="D40" s="96"/>
      <c r="E40" s="56">
        <v>1016.95</v>
      </c>
      <c r="F40" s="34">
        <v>1200</v>
      </c>
    </row>
    <row r="41" spans="1:6" ht="18.75">
      <c r="A41" s="96"/>
      <c r="B41" s="51">
        <v>65</v>
      </c>
      <c r="C41" s="96"/>
      <c r="D41" s="96"/>
      <c r="E41" s="51">
        <v>2881.36</v>
      </c>
      <c r="F41" s="19">
        <v>3400</v>
      </c>
    </row>
    <row r="42" spans="1:6" ht="18.75">
      <c r="A42" s="96"/>
      <c r="B42" s="56">
        <v>80</v>
      </c>
      <c r="C42" s="96"/>
      <c r="D42" s="96"/>
      <c r="E42" s="56">
        <v>3983.05</v>
      </c>
      <c r="F42" s="34">
        <v>4700</v>
      </c>
    </row>
    <row r="43" spans="1:6" ht="18.75">
      <c r="A43" s="96"/>
      <c r="B43" s="51">
        <v>100</v>
      </c>
      <c r="C43" s="96"/>
      <c r="D43" s="96"/>
      <c r="E43" s="51">
        <v>6355.93</v>
      </c>
      <c r="F43" s="19">
        <v>7500</v>
      </c>
    </row>
    <row r="44" spans="1:6">
      <c r="A44" s="99"/>
      <c r="B44" s="99"/>
      <c r="C44" s="99"/>
      <c r="D44" s="99"/>
      <c r="E44" s="99"/>
      <c r="F44" s="99"/>
    </row>
    <row r="45" spans="1:6" ht="18.75">
      <c r="A45" s="96" t="s">
        <v>223</v>
      </c>
      <c r="B45" s="51">
        <v>15</v>
      </c>
      <c r="C45" s="96">
        <v>40</v>
      </c>
      <c r="D45" s="96" t="s">
        <v>214</v>
      </c>
      <c r="E45" s="51">
        <v>788.14</v>
      </c>
      <c r="F45" s="19">
        <v>930</v>
      </c>
    </row>
    <row r="46" spans="1:6" ht="18.75">
      <c r="A46" s="96"/>
      <c r="B46" s="56">
        <v>20</v>
      </c>
      <c r="C46" s="96"/>
      <c r="D46" s="96"/>
      <c r="E46" s="56">
        <v>805.08</v>
      </c>
      <c r="F46" s="34">
        <v>950</v>
      </c>
    </row>
    <row r="47" spans="1:6" ht="18.75">
      <c r="A47" s="96"/>
      <c r="B47" s="51">
        <v>25</v>
      </c>
      <c r="C47" s="96"/>
      <c r="D47" s="96"/>
      <c r="E47" s="51">
        <v>838.98</v>
      </c>
      <c r="F47" s="19">
        <v>990</v>
      </c>
    </row>
    <row r="48" spans="1:6" ht="18.75">
      <c r="A48" s="96"/>
      <c r="B48" s="56">
        <v>32</v>
      </c>
      <c r="C48" s="96"/>
      <c r="D48" s="96"/>
      <c r="E48" s="56">
        <v>991.53</v>
      </c>
      <c r="F48" s="34">
        <v>1170</v>
      </c>
    </row>
    <row r="49" spans="1:6" ht="18.75">
      <c r="A49" s="96"/>
      <c r="B49" s="51">
        <v>40</v>
      </c>
      <c r="C49" s="96"/>
      <c r="D49" s="96"/>
      <c r="E49" s="51">
        <v>1186.44</v>
      </c>
      <c r="F49" s="19">
        <v>1400</v>
      </c>
    </row>
    <row r="50" spans="1:6" ht="18.75">
      <c r="A50" s="96"/>
      <c r="B50" s="56">
        <v>50</v>
      </c>
      <c r="C50" s="96"/>
      <c r="D50" s="96"/>
      <c r="E50" s="56">
        <v>1372.88</v>
      </c>
      <c r="F50" s="34">
        <v>1620</v>
      </c>
    </row>
    <row r="51" spans="1:6" ht="18.75">
      <c r="A51" s="96"/>
      <c r="B51" s="51">
        <v>65</v>
      </c>
      <c r="C51" s="96">
        <v>16</v>
      </c>
      <c r="D51" s="96"/>
      <c r="E51" s="51">
        <v>1864.41</v>
      </c>
      <c r="F51" s="19">
        <v>2200</v>
      </c>
    </row>
    <row r="52" spans="1:6" ht="18.75">
      <c r="A52" s="96"/>
      <c r="B52" s="56">
        <v>80</v>
      </c>
      <c r="C52" s="96"/>
      <c r="D52" s="96"/>
      <c r="E52" s="56">
        <v>2312.71</v>
      </c>
      <c r="F52" s="34">
        <v>2729</v>
      </c>
    </row>
    <row r="53" spans="1:6" ht="18.75">
      <c r="A53" s="96"/>
      <c r="B53" s="51">
        <v>100</v>
      </c>
      <c r="C53" s="96"/>
      <c r="D53" s="96"/>
      <c r="E53" s="51">
        <v>2679.66</v>
      </c>
      <c r="F53" s="19">
        <v>3162</v>
      </c>
    </row>
    <row r="54" spans="1:6" ht="18.75">
      <c r="A54" s="96"/>
      <c r="B54" s="56">
        <v>125</v>
      </c>
      <c r="C54" s="96"/>
      <c r="D54" s="96"/>
      <c r="E54" s="56">
        <v>5084.75</v>
      </c>
      <c r="F54" s="34">
        <v>6000</v>
      </c>
    </row>
    <row r="55" spans="1:6" ht="18.75">
      <c r="A55" s="96"/>
      <c r="B55" s="51">
        <v>150</v>
      </c>
      <c r="C55" s="96"/>
      <c r="D55" s="96"/>
      <c r="E55" s="51">
        <v>5593.22</v>
      </c>
      <c r="F55" s="19">
        <v>6600</v>
      </c>
    </row>
    <row r="56" spans="1:6" ht="18.75">
      <c r="A56" s="96"/>
      <c r="B56" s="56">
        <v>200</v>
      </c>
      <c r="C56" s="96"/>
      <c r="D56" s="96"/>
      <c r="E56" s="56">
        <v>16101.69</v>
      </c>
      <c r="F56" s="34">
        <v>19000</v>
      </c>
    </row>
    <row r="57" spans="1:6">
      <c r="A57" s="122"/>
      <c r="B57" s="122"/>
      <c r="C57" s="122"/>
      <c r="D57" s="122"/>
      <c r="E57" s="122"/>
      <c r="F57" s="122"/>
    </row>
    <row r="58" spans="1:6" ht="18.75">
      <c r="A58" s="96" t="s">
        <v>224</v>
      </c>
      <c r="B58" s="56">
        <v>15</v>
      </c>
      <c r="C58" s="96">
        <v>25</v>
      </c>
      <c r="D58" s="96" t="s">
        <v>214</v>
      </c>
      <c r="E58" s="56">
        <v>788.14</v>
      </c>
      <c r="F58" s="34">
        <v>930</v>
      </c>
    </row>
    <row r="59" spans="1:6" ht="18.75">
      <c r="A59" s="96"/>
      <c r="B59" s="51">
        <v>20</v>
      </c>
      <c r="C59" s="96"/>
      <c r="D59" s="96"/>
      <c r="E59" s="51">
        <v>805.08</v>
      </c>
      <c r="F59" s="19">
        <v>950</v>
      </c>
    </row>
    <row r="60" spans="1:6" ht="18.75">
      <c r="A60" s="96"/>
      <c r="B60" s="56">
        <v>25</v>
      </c>
      <c r="C60" s="96"/>
      <c r="D60" s="96"/>
      <c r="E60" s="56">
        <v>838.98</v>
      </c>
      <c r="F60" s="34">
        <v>990</v>
      </c>
    </row>
    <row r="61" spans="1:6" ht="18.75">
      <c r="A61" s="96"/>
      <c r="B61" s="51">
        <v>32</v>
      </c>
      <c r="C61" s="96"/>
      <c r="D61" s="96"/>
      <c r="E61" s="51">
        <v>830.51</v>
      </c>
      <c r="F61" s="19">
        <v>980</v>
      </c>
    </row>
    <row r="62" spans="1:6" ht="18.75">
      <c r="A62" s="96"/>
      <c r="B62" s="56">
        <v>40</v>
      </c>
      <c r="C62" s="96"/>
      <c r="D62" s="96"/>
      <c r="E62" s="56">
        <v>1186.44</v>
      </c>
      <c r="F62" s="34">
        <v>1400</v>
      </c>
    </row>
    <row r="63" spans="1:6" ht="18.75">
      <c r="A63" s="96"/>
      <c r="B63" s="51">
        <v>50</v>
      </c>
      <c r="C63" s="96"/>
      <c r="D63" s="96"/>
      <c r="E63" s="51">
        <v>1303.3900000000001</v>
      </c>
      <c r="F63" s="19">
        <v>1538</v>
      </c>
    </row>
    <row r="64" spans="1:6" ht="18.75">
      <c r="A64" s="96"/>
      <c r="B64" s="56">
        <v>65</v>
      </c>
      <c r="C64" s="96"/>
      <c r="D64" s="96"/>
      <c r="E64" s="56">
        <v>1610.17</v>
      </c>
      <c r="F64" s="34">
        <v>1900</v>
      </c>
    </row>
    <row r="65" spans="1:6" ht="18.75">
      <c r="A65" s="96"/>
      <c r="B65" s="51">
        <v>80</v>
      </c>
      <c r="C65" s="96"/>
      <c r="D65" s="96"/>
      <c r="E65" s="51">
        <v>2254.2399999999998</v>
      </c>
      <c r="F65" s="19">
        <v>2660</v>
      </c>
    </row>
    <row r="66" spans="1:6" ht="18.75">
      <c r="A66" s="96"/>
      <c r="B66" s="56">
        <v>100</v>
      </c>
      <c r="C66" s="96"/>
      <c r="D66" s="96"/>
      <c r="E66" s="56">
        <v>2635.59</v>
      </c>
      <c r="F66" s="34">
        <v>3110</v>
      </c>
    </row>
    <row r="67" spans="1:6">
      <c r="A67" s="122"/>
      <c r="B67" s="122"/>
      <c r="C67" s="122"/>
      <c r="D67" s="122"/>
      <c r="E67" s="122"/>
      <c r="F67" s="122"/>
    </row>
    <row r="68" spans="1:6" ht="18.75">
      <c r="A68" s="105" t="s">
        <v>225</v>
      </c>
      <c r="B68" s="56">
        <v>15</v>
      </c>
      <c r="C68" s="96">
        <v>16</v>
      </c>
      <c r="D68" s="96" t="s">
        <v>148</v>
      </c>
      <c r="E68" s="56">
        <v>93.22</v>
      </c>
      <c r="F68" s="34">
        <v>110</v>
      </c>
    </row>
    <row r="69" spans="1:6" ht="18.75">
      <c r="A69" s="105"/>
      <c r="B69" s="51">
        <v>20</v>
      </c>
      <c r="C69" s="96"/>
      <c r="D69" s="96"/>
      <c r="E69" s="51">
        <v>135.59</v>
      </c>
      <c r="F69" s="19">
        <v>160</v>
      </c>
    </row>
    <row r="70" spans="1:6" ht="18.75">
      <c r="A70" s="105"/>
      <c r="B70" s="56">
        <v>25</v>
      </c>
      <c r="C70" s="96"/>
      <c r="D70" s="96"/>
      <c r="E70" s="56">
        <v>245.76</v>
      </c>
      <c r="F70" s="34">
        <v>290</v>
      </c>
    </row>
    <row r="71" spans="1:6" ht="18.75">
      <c r="A71" s="105"/>
      <c r="B71" s="51">
        <v>32</v>
      </c>
      <c r="C71" s="96"/>
      <c r="D71" s="96"/>
      <c r="E71" s="51">
        <v>423.73</v>
      </c>
      <c r="F71" s="19">
        <v>500</v>
      </c>
    </row>
    <row r="72" spans="1:6" ht="18.75">
      <c r="A72" s="105"/>
      <c r="B72" s="56">
        <v>40</v>
      </c>
      <c r="C72" s="96"/>
      <c r="D72" s="96"/>
      <c r="E72" s="56">
        <v>604.24</v>
      </c>
      <c r="F72" s="34">
        <v>713</v>
      </c>
    </row>
    <row r="73" spans="1:6" ht="18.75">
      <c r="A73" s="105"/>
      <c r="B73" s="51">
        <v>50</v>
      </c>
      <c r="C73" s="96"/>
      <c r="D73" s="96"/>
      <c r="E73" s="51">
        <v>932.2</v>
      </c>
      <c r="F73" s="19">
        <v>1100</v>
      </c>
    </row>
  </sheetData>
  <mergeCells count="35">
    <mergeCell ref="A58:A66"/>
    <mergeCell ref="C58:C66"/>
    <mergeCell ref="D58:D66"/>
    <mergeCell ref="A67:F67"/>
    <mergeCell ref="A68:A73"/>
    <mergeCell ref="D68:D73"/>
    <mergeCell ref="C68:C73"/>
    <mergeCell ref="A44:F44"/>
    <mergeCell ref="A45:A56"/>
    <mergeCell ref="D45:D56"/>
    <mergeCell ref="C45:C50"/>
    <mergeCell ref="C51:C56"/>
    <mergeCell ref="A57:F57"/>
    <mergeCell ref="A24:F24"/>
    <mergeCell ref="A25:A33"/>
    <mergeCell ref="C25:C33"/>
    <mergeCell ref="D25:D33"/>
    <mergeCell ref="A34:F34"/>
    <mergeCell ref="A35:A43"/>
    <mergeCell ref="D35:D43"/>
    <mergeCell ref="C35:C37"/>
    <mergeCell ref="C38:C43"/>
    <mergeCell ref="A12:A17"/>
    <mergeCell ref="C12:C17"/>
    <mergeCell ref="D12:D17"/>
    <mergeCell ref="A18:F18"/>
    <mergeCell ref="A19:A23"/>
    <mergeCell ref="C19:C23"/>
    <mergeCell ref="D19:D23"/>
    <mergeCell ref="A1:F1"/>
    <mergeCell ref="A2:F2"/>
    <mergeCell ref="A4:A10"/>
    <mergeCell ref="C4:C10"/>
    <mergeCell ref="D4:D10"/>
    <mergeCell ref="A11:F11"/>
  </mergeCells>
  <phoneticPr fontId="3" type="noConversion"/>
  <pageMargins left="0.75" right="0.75" top="1" bottom="1" header="0.5" footer="0.5"/>
  <pageSetup paperSize="9" scale="45" orientation="portrait" r:id="rId1"/>
  <headerFooter alignWithMargins="0">
    <oddFooter>&amp;C10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70"/>
  <sheetViews>
    <sheetView view="pageBreakPreview" topLeftCell="A37" zoomScale="60" zoomScaleNormal="100" workbookViewId="0">
      <selection activeCell="B74" sqref="B74"/>
    </sheetView>
  </sheetViews>
  <sheetFormatPr defaultRowHeight="15"/>
  <cols>
    <col min="1" max="1" width="33.28515625" customWidth="1"/>
    <col min="2" max="2" width="18" customWidth="1"/>
    <col min="3" max="3" width="31.42578125" customWidth="1"/>
    <col min="4" max="4" width="30.5703125" customWidth="1"/>
    <col min="5" max="5" width="36.28515625" customWidth="1"/>
    <col min="6" max="6" width="41.28515625" customWidth="1"/>
  </cols>
  <sheetData>
    <row r="1" spans="1:6" ht="72" customHeight="1">
      <c r="A1" s="85" t="s">
        <v>170</v>
      </c>
      <c r="B1" s="85"/>
      <c r="C1" s="85"/>
      <c r="D1" s="85"/>
      <c r="E1" s="85"/>
      <c r="F1" s="85"/>
    </row>
    <row r="2" spans="1:6" ht="18.75">
      <c r="A2" s="80" t="s">
        <v>228</v>
      </c>
      <c r="B2" s="80"/>
      <c r="C2" s="80"/>
      <c r="D2" s="80"/>
      <c r="E2" s="80"/>
      <c r="F2" s="80"/>
    </row>
    <row r="3" spans="1:6" ht="33.6" customHeight="1">
      <c r="A3" s="5" t="s">
        <v>50</v>
      </c>
      <c r="B3" s="23" t="s">
        <v>169</v>
      </c>
      <c r="C3" s="5" t="s">
        <v>62</v>
      </c>
      <c r="D3" s="5" t="s">
        <v>60</v>
      </c>
      <c r="E3" s="6" t="s">
        <v>44</v>
      </c>
      <c r="F3" s="6" t="s">
        <v>45</v>
      </c>
    </row>
    <row r="4" spans="1:6" ht="18.75">
      <c r="A4" s="96" t="s">
        <v>227</v>
      </c>
      <c r="B4" s="56">
        <v>15</v>
      </c>
      <c r="C4" s="96">
        <v>16</v>
      </c>
      <c r="D4" s="96" t="s">
        <v>214</v>
      </c>
      <c r="E4" s="56">
        <v>88.14</v>
      </c>
      <c r="F4" s="34">
        <v>104</v>
      </c>
    </row>
    <row r="5" spans="1:6" ht="18.75">
      <c r="A5" s="96"/>
      <c r="B5" s="52">
        <v>20</v>
      </c>
      <c r="C5" s="96"/>
      <c r="D5" s="96"/>
      <c r="E5" s="51">
        <v>104.24</v>
      </c>
      <c r="F5" s="19">
        <v>123</v>
      </c>
    </row>
    <row r="6" spans="1:6" ht="18.75">
      <c r="A6" s="96"/>
      <c r="B6" s="56">
        <v>25</v>
      </c>
      <c r="C6" s="96"/>
      <c r="D6" s="96"/>
      <c r="E6" s="56">
        <v>104.24</v>
      </c>
      <c r="F6" s="34">
        <v>123</v>
      </c>
    </row>
    <row r="7" spans="1:6" ht="18.75">
      <c r="A7" s="96"/>
      <c r="B7" s="51">
        <v>32</v>
      </c>
      <c r="C7" s="96"/>
      <c r="D7" s="96"/>
      <c r="E7" s="51">
        <v>141.53</v>
      </c>
      <c r="F7" s="19">
        <v>167</v>
      </c>
    </row>
    <row r="8" spans="1:6" ht="18.75">
      <c r="A8" s="96"/>
      <c r="B8" s="56">
        <v>40</v>
      </c>
      <c r="C8" s="96"/>
      <c r="D8" s="96"/>
      <c r="E8" s="56">
        <v>165.25</v>
      </c>
      <c r="F8" s="34">
        <v>195</v>
      </c>
    </row>
    <row r="9" spans="1:6" ht="18.75">
      <c r="A9" s="96"/>
      <c r="B9" s="51">
        <v>50</v>
      </c>
      <c r="C9" s="96"/>
      <c r="D9" s="96"/>
      <c r="E9" s="51">
        <v>203.39</v>
      </c>
      <c r="F9" s="19">
        <v>240</v>
      </c>
    </row>
    <row r="10" spans="1:6" ht="18.75">
      <c r="A10" s="96"/>
      <c r="B10" s="56">
        <v>65</v>
      </c>
      <c r="C10" s="96"/>
      <c r="D10" s="96"/>
      <c r="E10" s="56">
        <v>242.37</v>
      </c>
      <c r="F10" s="34">
        <v>286</v>
      </c>
    </row>
    <row r="11" spans="1:6" ht="18.75">
      <c r="A11" s="96"/>
      <c r="B11" s="51">
        <v>80</v>
      </c>
      <c r="C11" s="96"/>
      <c r="D11" s="96"/>
      <c r="E11" s="51">
        <v>287.29000000000002</v>
      </c>
      <c r="F11" s="19">
        <v>339</v>
      </c>
    </row>
    <row r="12" spans="1:6" ht="18.75">
      <c r="A12" s="96"/>
      <c r="B12" s="56">
        <v>100</v>
      </c>
      <c r="C12" s="96"/>
      <c r="D12" s="96"/>
      <c r="E12" s="56">
        <v>388.14</v>
      </c>
      <c r="F12" s="34">
        <v>458</v>
      </c>
    </row>
    <row r="13" spans="1:6" ht="18.75">
      <c r="A13" s="96"/>
      <c r="B13" s="51">
        <v>125</v>
      </c>
      <c r="C13" s="96"/>
      <c r="D13" s="96"/>
      <c r="E13" s="51">
        <v>677.12</v>
      </c>
      <c r="F13" s="19">
        <v>799</v>
      </c>
    </row>
    <row r="14" spans="1:6" ht="18.75">
      <c r="A14" s="96"/>
      <c r="B14" s="56">
        <v>150</v>
      </c>
      <c r="C14" s="96"/>
      <c r="D14" s="96"/>
      <c r="E14" s="56">
        <v>737.29</v>
      </c>
      <c r="F14" s="34">
        <v>870</v>
      </c>
    </row>
    <row r="15" spans="1:6" ht="18.75">
      <c r="A15" s="96"/>
      <c r="B15" s="51">
        <v>200</v>
      </c>
      <c r="C15" s="96"/>
      <c r="D15" s="96"/>
      <c r="E15" s="51">
        <v>1211.8599999999999</v>
      </c>
      <c r="F15" s="19">
        <v>1430</v>
      </c>
    </row>
    <row r="16" spans="1:6">
      <c r="A16" s="99"/>
      <c r="B16" s="99"/>
      <c r="C16" s="99"/>
      <c r="D16" s="99"/>
      <c r="E16" s="99"/>
      <c r="F16" s="99"/>
    </row>
    <row r="17" spans="1:6" ht="18.75">
      <c r="A17" s="96" t="s">
        <v>229</v>
      </c>
      <c r="B17" s="51">
        <v>15</v>
      </c>
      <c r="C17" s="96">
        <v>16</v>
      </c>
      <c r="D17" s="96" t="s">
        <v>214</v>
      </c>
      <c r="E17" s="51">
        <v>4.24</v>
      </c>
      <c r="F17" s="19">
        <v>5</v>
      </c>
    </row>
    <row r="18" spans="1:6" ht="18.75">
      <c r="A18" s="96"/>
      <c r="B18" s="56">
        <v>20</v>
      </c>
      <c r="C18" s="96"/>
      <c r="D18" s="96"/>
      <c r="E18" s="56">
        <v>5.08</v>
      </c>
      <c r="F18" s="34">
        <v>6</v>
      </c>
    </row>
    <row r="19" spans="1:6" ht="18.75">
      <c r="A19" s="96"/>
      <c r="B19" s="51">
        <v>25</v>
      </c>
      <c r="C19" s="96"/>
      <c r="D19" s="96"/>
      <c r="E19" s="51">
        <v>7.63</v>
      </c>
      <c r="F19" s="19">
        <v>9</v>
      </c>
    </row>
    <row r="20" spans="1:6" ht="18.75">
      <c r="A20" s="96"/>
      <c r="B20" s="56">
        <v>32</v>
      </c>
      <c r="C20" s="96"/>
      <c r="D20" s="96"/>
      <c r="E20" s="56">
        <v>10.17</v>
      </c>
      <c r="F20" s="34">
        <v>12</v>
      </c>
    </row>
    <row r="21" spans="1:6" ht="18.75">
      <c r="A21" s="96"/>
      <c r="B21" s="51">
        <v>40</v>
      </c>
      <c r="C21" s="96"/>
      <c r="D21" s="96"/>
      <c r="E21" s="51">
        <v>12.71</v>
      </c>
      <c r="F21" s="19">
        <v>15</v>
      </c>
    </row>
    <row r="22" spans="1:6" ht="18.75">
      <c r="A22" s="96"/>
      <c r="B22" s="56">
        <v>50</v>
      </c>
      <c r="C22" s="96"/>
      <c r="D22" s="96"/>
      <c r="E22" s="56">
        <v>18.64</v>
      </c>
      <c r="F22" s="34">
        <v>22</v>
      </c>
    </row>
    <row r="23" spans="1:6" ht="18.75">
      <c r="A23" s="96"/>
      <c r="B23" s="51">
        <v>65</v>
      </c>
      <c r="C23" s="96"/>
      <c r="D23" s="96"/>
      <c r="E23" s="51">
        <v>82.2</v>
      </c>
      <c r="F23" s="19">
        <v>97</v>
      </c>
    </row>
    <row r="24" spans="1:6" ht="18.75">
      <c r="A24" s="96"/>
      <c r="B24" s="56">
        <v>80</v>
      </c>
      <c r="C24" s="96"/>
      <c r="D24" s="96"/>
      <c r="E24" s="56">
        <v>114.41</v>
      </c>
      <c r="F24" s="34">
        <v>135</v>
      </c>
    </row>
    <row r="25" spans="1:6" ht="18.75">
      <c r="A25" s="96"/>
      <c r="B25" s="51">
        <v>100</v>
      </c>
      <c r="C25" s="96"/>
      <c r="D25" s="96"/>
      <c r="E25" s="51">
        <v>127.12</v>
      </c>
      <c r="F25" s="19">
        <v>150</v>
      </c>
    </row>
    <row r="26" spans="1:6">
      <c r="A26" s="99"/>
      <c r="B26" s="99"/>
      <c r="C26" s="99"/>
      <c r="D26" s="99"/>
      <c r="E26" s="99"/>
      <c r="F26" s="99"/>
    </row>
    <row r="27" spans="1:6" ht="18.75">
      <c r="A27" s="96" t="s">
        <v>230</v>
      </c>
      <c r="B27" s="75">
        <v>15</v>
      </c>
      <c r="C27" s="96">
        <v>16</v>
      </c>
      <c r="D27" s="96" t="s">
        <v>214</v>
      </c>
      <c r="E27" s="51">
        <v>8.4700000000000006</v>
      </c>
      <c r="F27" s="19">
        <v>10</v>
      </c>
    </row>
    <row r="28" spans="1:6" ht="18.75">
      <c r="A28" s="96"/>
      <c r="B28" s="56">
        <v>20</v>
      </c>
      <c r="C28" s="96"/>
      <c r="D28" s="96"/>
      <c r="E28" s="56">
        <v>12.71</v>
      </c>
      <c r="F28" s="34">
        <v>15</v>
      </c>
    </row>
    <row r="29" spans="1:6" ht="18.75">
      <c r="A29" s="96"/>
      <c r="B29" s="75">
        <v>25</v>
      </c>
      <c r="C29" s="96"/>
      <c r="D29" s="96"/>
      <c r="E29" s="51">
        <v>19.489999999999998</v>
      </c>
      <c r="F29" s="19">
        <v>23</v>
      </c>
    </row>
    <row r="30" spans="1:6" ht="18.75">
      <c r="A30" s="96"/>
      <c r="B30" s="56">
        <v>32</v>
      </c>
      <c r="C30" s="96"/>
      <c r="D30" s="96"/>
      <c r="E30" s="56">
        <v>28.81</v>
      </c>
      <c r="F30" s="34">
        <v>34</v>
      </c>
    </row>
    <row r="31" spans="1:6" ht="18.75">
      <c r="A31" s="96"/>
      <c r="B31" s="75">
        <v>40</v>
      </c>
      <c r="C31" s="96"/>
      <c r="D31" s="96"/>
      <c r="E31" s="51">
        <v>36.44</v>
      </c>
      <c r="F31" s="19">
        <v>43</v>
      </c>
    </row>
    <row r="32" spans="1:6" ht="18.75">
      <c r="A32" s="96"/>
      <c r="B32" s="56">
        <v>50</v>
      </c>
      <c r="C32" s="96"/>
      <c r="D32" s="96"/>
      <c r="E32" s="56">
        <v>59.32</v>
      </c>
      <c r="F32" s="34">
        <v>70</v>
      </c>
    </row>
    <row r="33" spans="1:6" ht="18.75">
      <c r="A33" s="96"/>
      <c r="B33" s="75">
        <v>65</v>
      </c>
      <c r="C33" s="96"/>
      <c r="D33" s="96"/>
      <c r="E33" s="96" t="s">
        <v>231</v>
      </c>
      <c r="F33" s="96"/>
    </row>
    <row r="34" spans="1:6" ht="18.75">
      <c r="A34" s="96"/>
      <c r="B34" s="56">
        <v>80</v>
      </c>
      <c r="C34" s="96"/>
      <c r="D34" s="96"/>
      <c r="E34" s="120" t="s">
        <v>231</v>
      </c>
      <c r="F34" s="120"/>
    </row>
    <row r="35" spans="1:6" ht="18.75">
      <c r="A35" s="96"/>
      <c r="B35" s="75">
        <v>100</v>
      </c>
      <c r="C35" s="96"/>
      <c r="D35" s="96"/>
      <c r="E35" s="96" t="s">
        <v>231</v>
      </c>
      <c r="F35" s="96"/>
    </row>
    <row r="36" spans="1:6">
      <c r="A36" s="99"/>
      <c r="B36" s="99"/>
      <c r="C36" s="99"/>
      <c r="D36" s="99"/>
      <c r="E36" s="99"/>
      <c r="F36" s="99"/>
    </row>
    <row r="37" spans="1:6" ht="18.75">
      <c r="A37" s="96" t="s">
        <v>232</v>
      </c>
      <c r="B37" s="75">
        <v>15</v>
      </c>
      <c r="C37" s="96">
        <v>16</v>
      </c>
      <c r="D37" s="96" t="s">
        <v>214</v>
      </c>
      <c r="E37" s="51">
        <v>5.08</v>
      </c>
      <c r="F37" s="19">
        <v>6</v>
      </c>
    </row>
    <row r="38" spans="1:6" ht="18.75">
      <c r="A38" s="96"/>
      <c r="B38" s="56">
        <v>20</v>
      </c>
      <c r="C38" s="96"/>
      <c r="D38" s="96"/>
      <c r="E38" s="56">
        <v>7.63</v>
      </c>
      <c r="F38" s="34">
        <v>9</v>
      </c>
    </row>
    <row r="39" spans="1:6" ht="18.75">
      <c r="A39" s="96"/>
      <c r="B39" s="75">
        <v>25</v>
      </c>
      <c r="C39" s="96"/>
      <c r="D39" s="96"/>
      <c r="E39" s="51">
        <v>10.59</v>
      </c>
      <c r="F39" s="19">
        <v>12.5</v>
      </c>
    </row>
    <row r="40" spans="1:6" ht="18.75">
      <c r="A40" s="96"/>
      <c r="B40" s="56">
        <v>32</v>
      </c>
      <c r="C40" s="96"/>
      <c r="D40" s="96"/>
      <c r="E40" s="56">
        <v>13.56</v>
      </c>
      <c r="F40" s="34">
        <v>16</v>
      </c>
    </row>
    <row r="41" spans="1:6" ht="18.75">
      <c r="A41" s="96"/>
      <c r="B41" s="75">
        <v>40</v>
      </c>
      <c r="C41" s="96"/>
      <c r="D41" s="96"/>
      <c r="E41" s="51">
        <v>19.489999999999998</v>
      </c>
      <c r="F41" s="19">
        <v>23</v>
      </c>
    </row>
    <row r="42" spans="1:6" ht="18.75">
      <c r="A42" s="96"/>
      <c r="B42" s="56">
        <v>50</v>
      </c>
      <c r="C42" s="96"/>
      <c r="D42" s="96"/>
      <c r="E42" s="56">
        <v>37.29</v>
      </c>
      <c r="F42" s="34">
        <v>44</v>
      </c>
    </row>
    <row r="43" spans="1:6" ht="18.75">
      <c r="A43" s="96"/>
      <c r="B43" s="75">
        <v>65</v>
      </c>
      <c r="C43" s="96"/>
      <c r="D43" s="96"/>
      <c r="E43" s="96" t="s">
        <v>231</v>
      </c>
      <c r="F43" s="96"/>
    </row>
    <row r="44" spans="1:6" ht="18.75">
      <c r="A44" s="96"/>
      <c r="B44" s="56">
        <v>80</v>
      </c>
      <c r="C44" s="96"/>
      <c r="D44" s="96"/>
      <c r="E44" s="120" t="s">
        <v>231</v>
      </c>
      <c r="F44" s="120"/>
    </row>
    <row r="45" spans="1:6" ht="18.75">
      <c r="A45" s="96"/>
      <c r="B45" s="75">
        <v>100</v>
      </c>
      <c r="C45" s="96"/>
      <c r="D45" s="96"/>
      <c r="E45" s="96" t="s">
        <v>231</v>
      </c>
      <c r="F45" s="96"/>
    </row>
    <row r="46" spans="1:6">
      <c r="A46" s="99"/>
      <c r="B46" s="99"/>
      <c r="C46" s="99"/>
      <c r="D46" s="99"/>
      <c r="E46" s="99"/>
      <c r="F46" s="99"/>
    </row>
    <row r="47" spans="1:6" ht="18.75">
      <c r="A47" s="96" t="s">
        <v>233</v>
      </c>
      <c r="B47" s="75">
        <v>15</v>
      </c>
      <c r="C47" s="96">
        <v>16</v>
      </c>
      <c r="D47" s="96" t="s">
        <v>214</v>
      </c>
      <c r="E47" s="51">
        <v>10.17</v>
      </c>
      <c r="F47" s="19">
        <v>12</v>
      </c>
    </row>
    <row r="48" spans="1:6" ht="18.75">
      <c r="A48" s="96"/>
      <c r="B48" s="56">
        <v>20</v>
      </c>
      <c r="C48" s="96"/>
      <c r="D48" s="96"/>
      <c r="E48" s="56">
        <v>12.71</v>
      </c>
      <c r="F48" s="34">
        <v>15</v>
      </c>
    </row>
    <row r="49" spans="1:6" ht="18.75">
      <c r="A49" s="96"/>
      <c r="B49" s="75">
        <v>25</v>
      </c>
      <c r="C49" s="96"/>
      <c r="D49" s="96"/>
      <c r="E49" s="51">
        <v>21.19</v>
      </c>
      <c r="F49" s="19">
        <v>25</v>
      </c>
    </row>
    <row r="50" spans="1:6" ht="18.75">
      <c r="A50" s="96"/>
      <c r="B50" s="56">
        <v>32</v>
      </c>
      <c r="C50" s="96"/>
      <c r="D50" s="96"/>
      <c r="E50" s="56">
        <v>28.81</v>
      </c>
      <c r="F50" s="34">
        <v>34</v>
      </c>
    </row>
    <row r="51" spans="1:6" ht="18.75">
      <c r="A51" s="96"/>
      <c r="B51" s="75">
        <v>40</v>
      </c>
      <c r="C51" s="96"/>
      <c r="D51" s="96"/>
      <c r="E51" s="51">
        <v>36.44</v>
      </c>
      <c r="F51" s="19">
        <v>43</v>
      </c>
    </row>
    <row r="52" spans="1:6" ht="18.75">
      <c r="A52" s="96"/>
      <c r="B52" s="56">
        <v>50</v>
      </c>
      <c r="C52" s="96"/>
      <c r="D52" s="96"/>
      <c r="E52" s="56">
        <v>46.61</v>
      </c>
      <c r="F52" s="34">
        <v>55</v>
      </c>
    </row>
    <row r="53" spans="1:6" ht="18.75">
      <c r="A53" s="96"/>
      <c r="B53" s="75">
        <v>65</v>
      </c>
      <c r="C53" s="96"/>
      <c r="D53" s="96"/>
      <c r="E53" s="96" t="s">
        <v>231</v>
      </c>
      <c r="F53" s="96"/>
    </row>
    <row r="54" spans="1:6" ht="18.75">
      <c r="A54" s="96"/>
      <c r="B54" s="56">
        <v>80</v>
      </c>
      <c r="C54" s="96"/>
      <c r="D54" s="96"/>
      <c r="E54" s="120" t="s">
        <v>231</v>
      </c>
      <c r="F54" s="120"/>
    </row>
    <row r="55" spans="1:6" ht="18.75">
      <c r="A55" s="96"/>
      <c r="B55" s="75">
        <v>100</v>
      </c>
      <c r="C55" s="96"/>
      <c r="D55" s="96"/>
      <c r="E55" s="96" t="s">
        <v>231</v>
      </c>
      <c r="F55" s="96"/>
    </row>
    <row r="56" spans="1:6">
      <c r="A56" s="99"/>
      <c r="B56" s="99"/>
      <c r="C56" s="99"/>
      <c r="D56" s="99"/>
      <c r="E56" s="99"/>
      <c r="F56" s="99"/>
    </row>
    <row r="57" spans="1:6" ht="18.75">
      <c r="A57" s="96" t="s">
        <v>234</v>
      </c>
      <c r="B57" s="75">
        <v>108</v>
      </c>
      <c r="C57" s="96">
        <v>16</v>
      </c>
      <c r="D57" s="96" t="s">
        <v>214</v>
      </c>
      <c r="E57" s="51">
        <v>227.12</v>
      </c>
      <c r="F57" s="19">
        <v>268</v>
      </c>
    </row>
    <row r="58" spans="1:6" ht="18.75">
      <c r="A58" s="96"/>
      <c r="B58" s="56">
        <v>89</v>
      </c>
      <c r="C58" s="96"/>
      <c r="D58" s="96"/>
      <c r="E58" s="56">
        <v>151.69</v>
      </c>
      <c r="F58" s="34">
        <v>179</v>
      </c>
    </row>
    <row r="59" spans="1:6" ht="18.75">
      <c r="A59" s="96"/>
      <c r="B59" s="75">
        <v>57</v>
      </c>
      <c r="C59" s="96"/>
      <c r="D59" s="96"/>
      <c r="E59" s="51">
        <v>60.17</v>
      </c>
      <c r="F59" s="19">
        <v>71</v>
      </c>
    </row>
    <row r="60" spans="1:6" ht="18.75">
      <c r="A60" s="96"/>
      <c r="B60" s="56">
        <v>15</v>
      </c>
      <c r="C60" s="96"/>
      <c r="D60" s="96" t="s">
        <v>235</v>
      </c>
      <c r="E60" s="56">
        <v>12.71</v>
      </c>
      <c r="F60" s="34">
        <v>15</v>
      </c>
    </row>
    <row r="61" spans="1:6" ht="18.75">
      <c r="A61" s="96"/>
      <c r="B61" s="75">
        <v>20</v>
      </c>
      <c r="C61" s="96"/>
      <c r="D61" s="96"/>
      <c r="E61" s="51">
        <v>19.489999999999998</v>
      </c>
      <c r="F61" s="19">
        <v>23</v>
      </c>
    </row>
    <row r="62" spans="1:6" ht="18.75">
      <c r="A62" s="96"/>
      <c r="B62" s="56">
        <v>20</v>
      </c>
      <c r="C62" s="96"/>
      <c r="D62" s="96" t="s">
        <v>236</v>
      </c>
      <c r="E62" s="56">
        <v>12.71</v>
      </c>
      <c r="F62" s="34">
        <v>15</v>
      </c>
    </row>
    <row r="63" spans="1:6" ht="18.75">
      <c r="A63" s="96"/>
      <c r="B63" s="75">
        <v>32</v>
      </c>
      <c r="C63" s="96"/>
      <c r="D63" s="96"/>
      <c r="E63" s="51">
        <v>25.42</v>
      </c>
      <c r="F63" s="19">
        <v>30</v>
      </c>
    </row>
    <row r="64" spans="1:6" ht="18.75">
      <c r="A64" s="96"/>
      <c r="B64" s="56">
        <v>40</v>
      </c>
      <c r="C64" s="96"/>
      <c r="D64" s="96"/>
      <c r="E64" s="56">
        <v>34.75</v>
      </c>
      <c r="F64" s="34">
        <v>41</v>
      </c>
    </row>
    <row r="65" spans="1:6">
      <c r="A65" s="122"/>
      <c r="B65" s="122"/>
      <c r="C65" s="122"/>
      <c r="D65" s="122"/>
      <c r="E65" s="122"/>
      <c r="F65" s="122"/>
    </row>
    <row r="66" spans="1:6" ht="18.75">
      <c r="A66" s="96" t="s">
        <v>242</v>
      </c>
      <c r="B66" s="56" t="s">
        <v>237</v>
      </c>
      <c r="C66" s="96">
        <v>16</v>
      </c>
      <c r="D66" s="96" t="s">
        <v>214</v>
      </c>
      <c r="E66" s="56">
        <v>225.42</v>
      </c>
      <c r="F66" s="34">
        <v>266</v>
      </c>
    </row>
    <row r="67" spans="1:6" ht="18.75">
      <c r="A67" s="96"/>
      <c r="B67" s="51" t="s">
        <v>238</v>
      </c>
      <c r="C67" s="96"/>
      <c r="D67" s="96"/>
      <c r="E67" s="51">
        <v>85.59</v>
      </c>
      <c r="F67" s="19">
        <v>101</v>
      </c>
    </row>
    <row r="68" spans="1:6" ht="18.75">
      <c r="A68" s="96"/>
      <c r="B68" s="56" t="s">
        <v>239</v>
      </c>
      <c r="C68" s="96"/>
      <c r="D68" s="96"/>
      <c r="E68" s="56">
        <v>52.54</v>
      </c>
      <c r="F68" s="34">
        <v>62</v>
      </c>
    </row>
    <row r="69" spans="1:6" ht="18.75">
      <c r="A69" s="96"/>
      <c r="B69" s="51" t="s">
        <v>240</v>
      </c>
      <c r="C69" s="96"/>
      <c r="D69" s="96"/>
      <c r="E69" s="51">
        <v>33.9</v>
      </c>
      <c r="F69" s="19">
        <v>40</v>
      </c>
    </row>
    <row r="70" spans="1:6" ht="18.75">
      <c r="A70" s="96"/>
      <c r="B70" s="56" t="s">
        <v>241</v>
      </c>
      <c r="C70" s="96"/>
      <c r="D70" s="96"/>
      <c r="E70" s="56">
        <v>30.51</v>
      </c>
      <c r="F70" s="34">
        <v>36</v>
      </c>
    </row>
  </sheetData>
  <mergeCells count="40">
    <mergeCell ref="A65:F65"/>
    <mergeCell ref="C66:C70"/>
    <mergeCell ref="D66:D70"/>
    <mergeCell ref="A66:A70"/>
    <mergeCell ref="A56:F56"/>
    <mergeCell ref="C57:C64"/>
    <mergeCell ref="A57:A64"/>
    <mergeCell ref="D57:D59"/>
    <mergeCell ref="D60:D61"/>
    <mergeCell ref="D62:D64"/>
    <mergeCell ref="A46:F46"/>
    <mergeCell ref="C47:C55"/>
    <mergeCell ref="A47:A55"/>
    <mergeCell ref="D47:D55"/>
    <mergeCell ref="E53:F53"/>
    <mergeCell ref="E54:F54"/>
    <mergeCell ref="E55:F55"/>
    <mergeCell ref="A36:F36"/>
    <mergeCell ref="C37:C45"/>
    <mergeCell ref="D37:D45"/>
    <mergeCell ref="A37:A45"/>
    <mergeCell ref="E43:F43"/>
    <mergeCell ref="E44:F44"/>
    <mergeCell ref="E45:F45"/>
    <mergeCell ref="C17:C25"/>
    <mergeCell ref="D17:D25"/>
    <mergeCell ref="A17:A25"/>
    <mergeCell ref="A26:F26"/>
    <mergeCell ref="A27:A35"/>
    <mergeCell ref="C27:C35"/>
    <mergeCell ref="D27:D35"/>
    <mergeCell ref="E33:F33"/>
    <mergeCell ref="E34:F34"/>
    <mergeCell ref="E35:F35"/>
    <mergeCell ref="A1:F1"/>
    <mergeCell ref="A2:F2"/>
    <mergeCell ref="A4:A15"/>
    <mergeCell ref="C4:C15"/>
    <mergeCell ref="D4:D15"/>
    <mergeCell ref="A16:F16"/>
  </mergeCells>
  <phoneticPr fontId="3" type="noConversion"/>
  <pageMargins left="0.75" right="0.75" top="1" bottom="1" header="0.5" footer="0.5"/>
  <pageSetup paperSize="9" scale="45" orientation="portrait" r:id="rId1"/>
  <headerFooter alignWithMargins="0">
    <oddFooter>&amp;C11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C25"/>
  <sheetViews>
    <sheetView view="pageBreakPreview" topLeftCell="A13" zoomScale="60" zoomScaleNormal="100" workbookViewId="0">
      <selection activeCell="B13" sqref="B13"/>
    </sheetView>
  </sheetViews>
  <sheetFormatPr defaultRowHeight="15"/>
  <cols>
    <col min="1" max="1" width="25" customWidth="1"/>
    <col min="2" max="2" width="128.85546875" customWidth="1"/>
    <col min="3" max="3" width="40.28515625" customWidth="1"/>
  </cols>
  <sheetData>
    <row r="3" spans="1:3" ht="18.75">
      <c r="A3" s="80" t="s">
        <v>52</v>
      </c>
      <c r="B3" s="80"/>
      <c r="C3" s="80"/>
    </row>
    <row r="4" spans="1:3">
      <c r="A4" s="11"/>
      <c r="B4" s="11"/>
      <c r="C4" s="11"/>
    </row>
    <row r="5" spans="1:3" ht="18.75">
      <c r="A5" s="53">
        <v>1</v>
      </c>
      <c r="B5" s="69" t="s">
        <v>53</v>
      </c>
      <c r="C5" s="81">
        <v>3</v>
      </c>
    </row>
    <row r="6" spans="1:3" ht="18.75">
      <c r="A6" s="23">
        <v>2</v>
      </c>
      <c r="B6" s="70" t="s">
        <v>54</v>
      </c>
      <c r="C6" s="81"/>
    </row>
    <row r="7" spans="1:3" ht="18.75">
      <c r="A7" s="53">
        <v>3</v>
      </c>
      <c r="B7" s="69" t="s">
        <v>198</v>
      </c>
      <c r="C7" s="23">
        <v>4</v>
      </c>
    </row>
    <row r="8" spans="1:3" ht="18.75">
      <c r="A8" s="23">
        <v>4</v>
      </c>
      <c r="B8" s="70" t="s">
        <v>207</v>
      </c>
      <c r="C8" s="81">
        <v>5</v>
      </c>
    </row>
    <row r="9" spans="1:3" ht="18.75">
      <c r="A9" s="53">
        <v>5</v>
      </c>
      <c r="B9" s="69" t="s">
        <v>208</v>
      </c>
      <c r="C9" s="81"/>
    </row>
    <row r="10" spans="1:3" ht="18.75">
      <c r="A10" s="23">
        <v>6</v>
      </c>
      <c r="B10" s="70" t="s">
        <v>209</v>
      </c>
      <c r="C10" s="81">
        <v>6</v>
      </c>
    </row>
    <row r="11" spans="1:3" ht="18.75">
      <c r="A11" s="53">
        <v>7</v>
      </c>
      <c r="B11" s="69" t="s">
        <v>84</v>
      </c>
      <c r="C11" s="81"/>
    </row>
    <row r="12" spans="1:3" ht="18.75">
      <c r="A12" s="23">
        <v>8</v>
      </c>
      <c r="B12" s="70" t="s">
        <v>205</v>
      </c>
      <c r="C12" s="81"/>
    </row>
    <row r="13" spans="1:3" ht="18.75">
      <c r="A13" s="53">
        <v>9</v>
      </c>
      <c r="B13" s="69" t="s">
        <v>199</v>
      </c>
      <c r="C13" s="81"/>
    </row>
    <row r="14" spans="1:3" ht="18.75">
      <c r="A14" s="23">
        <v>10</v>
      </c>
      <c r="B14" s="70" t="s">
        <v>206</v>
      </c>
      <c r="C14" s="81"/>
    </row>
    <row r="15" spans="1:3" ht="18.75">
      <c r="A15" s="53">
        <v>11</v>
      </c>
      <c r="B15" s="69" t="s">
        <v>200</v>
      </c>
      <c r="C15" s="81">
        <v>7</v>
      </c>
    </row>
    <row r="16" spans="1:3" ht="18.75">
      <c r="A16" s="23">
        <v>12</v>
      </c>
      <c r="B16" s="70" t="s">
        <v>114</v>
      </c>
      <c r="C16" s="81"/>
    </row>
    <row r="17" spans="1:3" ht="18.75">
      <c r="A17" s="53">
        <v>13</v>
      </c>
      <c r="B17" s="69" t="s">
        <v>201</v>
      </c>
      <c r="C17" s="81"/>
    </row>
    <row r="18" spans="1:3" ht="18.75">
      <c r="A18" s="23">
        <v>14</v>
      </c>
      <c r="B18" s="70" t="s">
        <v>210</v>
      </c>
      <c r="C18" s="81"/>
    </row>
    <row r="19" spans="1:3" ht="18.75">
      <c r="A19" s="53">
        <v>15</v>
      </c>
      <c r="B19" s="69" t="s">
        <v>204</v>
      </c>
      <c r="C19" s="81">
        <v>8</v>
      </c>
    </row>
    <row r="20" spans="1:3" ht="18.75">
      <c r="A20" s="23">
        <v>16</v>
      </c>
      <c r="B20" s="70" t="s">
        <v>211</v>
      </c>
      <c r="C20" s="81"/>
    </row>
    <row r="21" spans="1:3" ht="18.75">
      <c r="A21" s="53">
        <v>17</v>
      </c>
      <c r="B21" s="69" t="s">
        <v>203</v>
      </c>
      <c r="C21" s="81">
        <v>9</v>
      </c>
    </row>
    <row r="22" spans="1:3" ht="18.75">
      <c r="A22" s="23">
        <v>18</v>
      </c>
      <c r="B22" s="70" t="s">
        <v>212</v>
      </c>
      <c r="C22" s="81"/>
    </row>
    <row r="23" spans="1:3" ht="18.75">
      <c r="A23" s="53">
        <v>19</v>
      </c>
      <c r="B23" s="69" t="s">
        <v>202</v>
      </c>
      <c r="C23" s="81"/>
    </row>
    <row r="24" spans="1:3" ht="18.75">
      <c r="A24" s="73">
        <v>20</v>
      </c>
      <c r="B24" s="74" t="s">
        <v>226</v>
      </c>
      <c r="C24" s="51">
        <v>10</v>
      </c>
    </row>
    <row r="25" spans="1:3" ht="18.75">
      <c r="A25" s="53">
        <v>21</v>
      </c>
      <c r="B25" s="76" t="s">
        <v>228</v>
      </c>
      <c r="C25" s="51">
        <v>11</v>
      </c>
    </row>
  </sheetData>
  <mergeCells count="7">
    <mergeCell ref="A3:C3"/>
    <mergeCell ref="C21:C23"/>
    <mergeCell ref="C5:C6"/>
    <mergeCell ref="C8:C9"/>
    <mergeCell ref="C10:C14"/>
    <mergeCell ref="C15:C18"/>
    <mergeCell ref="C19:C20"/>
  </mergeCells>
  <phoneticPr fontId="0" type="noConversion"/>
  <hyperlinks>
    <hyperlink ref="B5" location="Датчики!Область_печати" display="Датчики малогабаритные серии ДЕ57 "/>
    <hyperlink ref="B6" location="Датчики!A1" display="Датчики-реле серия  РУМД"/>
    <hyperlink ref="B7" location="УРРД!A1" display="Регулятор расхода и давления универсальный  УРРД"/>
    <hyperlink ref="B8" location="'ЗРК, РК с ЭИМ'!A1" display="Запорно-регулирующий клапан ЗРК (КЗР) 25ч945п с ЭИМ"/>
    <hyperlink ref="B9" location="'ЗРК, РК с ЭИМ'!A1" display="Регулирующий клапан РК (КР) 25ч945нж с ЭИМ"/>
    <hyperlink ref="B10" location="'РК с МИМ, РТ-ГВ, ПТ, РД-3М, ИК'!Область_печати" display="Регулирующий клапан"/>
    <hyperlink ref="B11" location="'РК с МИМ, РТ-ГВ, ПТ, РД-3М, ИК'!Область_печати" display="Регулятор температуры горячего водоснабжения"/>
    <hyperlink ref="B12" location="'РК с МИМ, РТ-ГВ, ПТ, РД-3М, ИК'!Область_печати" display="Преобразователь температуры"/>
    <hyperlink ref="B13" location="'РК с МИМ, РТ-ГВ, ПТ, РД-3М, ИК'!Область_печати" display="Регулятор давления сильфонный"/>
    <hyperlink ref="B14" location="'РК с МИМ, РТ-ГВ, ПТ, РД-3М, ИК'!Область_печати" display="Клапан импульсный"/>
    <hyperlink ref="B15" location="'КРП, БПГ, РТП-32Б, КЭК(Т)-16'!A1" display="Блок питания газовый"/>
    <hyperlink ref="B16" location="'КРП, БПГ, РТП-32Б, КЭК(Т)-16'!A1" display="Клапан питания котлов"/>
    <hyperlink ref="B17" location="'КРП, БПГ, РТП-32Б, КЭК(Т)-16'!A1" display="Регулятор температуры прямого действия"/>
    <hyperlink ref="B18" location="'КРП, БПГ, РТП-32Б, КЭК(Т)-16'!A1" display="Клапан электромагнитный"/>
    <hyperlink ref="B19" location="'КО, ФСФ'!A1" display="Фильтр сетчатый чугунный"/>
    <hyperlink ref="B20" location="'КО, ФСФ'!A1" display="Клапан обратный"/>
    <hyperlink ref="B21" location="ПРЗ!A1" display="Поворотно-регулирующий затвор"/>
    <hyperlink ref="B22" location="ПРЗ!A1" display="Затвор поворотно-регулирующий ПРЗЭ с ЭИМ"/>
    <hyperlink ref="B23" location="ПРЗ!A1" display="Электропривод ЭТМ"/>
    <hyperlink ref="B24" location="'Задвижки, Краны, Вентили'!A1" display="Задвижки, Краны шаровые, Вентели"/>
    <hyperlink ref="B25" location="Комплектующие!A1" display="Комплектующие"/>
  </hyperlinks>
  <pageMargins left="0.7" right="0.7" top="0.75" bottom="0.75" header="0.3" footer="0.3"/>
  <pageSetup paperSize="9" scale="45" orientation="portrait" horizontalDpi="180" verticalDpi="180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40"/>
  <sheetViews>
    <sheetView view="pageBreakPreview" zoomScale="60" zoomScaleNormal="100" workbookViewId="0">
      <selection activeCell="B9" sqref="B9"/>
    </sheetView>
  </sheetViews>
  <sheetFormatPr defaultRowHeight="15"/>
  <cols>
    <col min="1" max="1" width="50.5703125" customWidth="1"/>
    <col min="2" max="2" width="49.7109375" customWidth="1"/>
    <col min="3" max="3" width="52.42578125" customWidth="1"/>
    <col min="4" max="4" width="41.28515625" customWidth="1"/>
  </cols>
  <sheetData>
    <row r="1" spans="1:11" ht="67.150000000000006" customHeight="1">
      <c r="A1" s="85" t="s">
        <v>170</v>
      </c>
      <c r="B1" s="85"/>
      <c r="C1" s="85"/>
      <c r="D1" s="85"/>
    </row>
    <row r="2" spans="1:11" ht="18.75">
      <c r="A2" s="86" t="s">
        <v>4</v>
      </c>
      <c r="B2" s="86"/>
      <c r="C2" s="86"/>
      <c r="D2" s="86"/>
      <c r="E2" s="1"/>
    </row>
    <row r="3" spans="1:11" ht="18.75">
      <c r="A3" s="23" t="s">
        <v>0</v>
      </c>
      <c r="B3" s="23" t="s">
        <v>1</v>
      </c>
      <c r="C3" s="59" t="s">
        <v>2</v>
      </c>
      <c r="D3" s="59" t="s">
        <v>3</v>
      </c>
      <c r="E3" s="2"/>
    </row>
    <row r="4" spans="1:11" ht="14.45" customHeight="1">
      <c r="A4" s="83" t="s">
        <v>5</v>
      </c>
      <c r="B4" s="83"/>
      <c r="C4" s="83"/>
      <c r="D4" s="83"/>
    </row>
    <row r="5" spans="1:11" ht="18.75">
      <c r="A5" s="60" t="s">
        <v>6</v>
      </c>
      <c r="B5" s="48" t="s">
        <v>7</v>
      </c>
      <c r="C5" s="61">
        <v>2962.37</v>
      </c>
      <c r="D5" s="61">
        <f>C5*1.18</f>
        <v>3495.5965999999999</v>
      </c>
    </row>
    <row r="6" spans="1:11" ht="18.75">
      <c r="A6" s="62" t="s">
        <v>8</v>
      </c>
      <c r="B6" s="32" t="s">
        <v>9</v>
      </c>
      <c r="C6" s="63">
        <v>2962.37</v>
      </c>
      <c r="D6" s="63">
        <f t="shared" ref="D6:D17" si="0">C6*1.18</f>
        <v>3495.5965999999999</v>
      </c>
    </row>
    <row r="7" spans="1:11" ht="18.75">
      <c r="A7" s="60" t="s">
        <v>10</v>
      </c>
      <c r="B7" s="64" t="s">
        <v>11</v>
      </c>
      <c r="C7" s="61">
        <v>2962.37</v>
      </c>
      <c r="D7" s="61">
        <f t="shared" si="0"/>
        <v>3495.5965999999999</v>
      </c>
    </row>
    <row r="8" spans="1:11" ht="18.75">
      <c r="A8" s="84" t="s">
        <v>12</v>
      </c>
      <c r="B8" s="84"/>
      <c r="C8" s="84"/>
      <c r="D8" s="84"/>
    </row>
    <row r="9" spans="1:11" ht="18.75">
      <c r="A9" s="60" t="s">
        <v>13</v>
      </c>
      <c r="B9" s="48" t="s">
        <v>14</v>
      </c>
      <c r="C9" s="61">
        <v>3055.93</v>
      </c>
      <c r="D9" s="61">
        <f t="shared" si="0"/>
        <v>3605.9973999999997</v>
      </c>
    </row>
    <row r="10" spans="1:11" ht="18.75">
      <c r="A10" s="62" t="s">
        <v>15</v>
      </c>
      <c r="B10" s="32" t="s">
        <v>16</v>
      </c>
      <c r="C10" s="63">
        <v>2962.37</v>
      </c>
      <c r="D10" s="63">
        <f t="shared" si="0"/>
        <v>3495.5965999999999</v>
      </c>
    </row>
    <row r="11" spans="1:11" ht="18.75">
      <c r="A11" s="60" t="s">
        <v>17</v>
      </c>
      <c r="B11" s="64" t="s">
        <v>18</v>
      </c>
      <c r="C11" s="61">
        <v>2962.37</v>
      </c>
      <c r="D11" s="61">
        <f t="shared" si="0"/>
        <v>3495.5965999999999</v>
      </c>
      <c r="J11" s="3"/>
      <c r="K11" s="4"/>
    </row>
    <row r="12" spans="1:11" ht="18.75">
      <c r="A12" s="84" t="s">
        <v>19</v>
      </c>
      <c r="B12" s="84"/>
      <c r="C12" s="84"/>
      <c r="D12" s="84"/>
      <c r="J12" s="3"/>
      <c r="K12" s="4"/>
    </row>
    <row r="13" spans="1:11" ht="18.75">
      <c r="A13" s="60" t="s">
        <v>20</v>
      </c>
      <c r="B13" s="48" t="s">
        <v>14</v>
      </c>
      <c r="C13" s="61">
        <v>2980.07</v>
      </c>
      <c r="D13" s="61">
        <f t="shared" si="0"/>
        <v>3516.4825999999998</v>
      </c>
      <c r="J13" s="3"/>
      <c r="K13" s="4"/>
    </row>
    <row r="14" spans="1:11" ht="18.75">
      <c r="A14" s="62" t="s">
        <v>21</v>
      </c>
      <c r="B14" s="32" t="s">
        <v>16</v>
      </c>
      <c r="C14" s="63">
        <v>2745.16</v>
      </c>
      <c r="D14" s="63">
        <f t="shared" si="0"/>
        <v>3239.2887999999998</v>
      </c>
      <c r="J14" s="3"/>
      <c r="K14" s="4"/>
    </row>
    <row r="15" spans="1:11" ht="18.75">
      <c r="A15" s="60" t="s">
        <v>22</v>
      </c>
      <c r="B15" s="64" t="s">
        <v>18</v>
      </c>
      <c r="C15" s="61">
        <v>2745.16</v>
      </c>
      <c r="D15" s="61">
        <f t="shared" si="0"/>
        <v>3239.2887999999998</v>
      </c>
    </row>
    <row r="16" spans="1:11" ht="18.75">
      <c r="A16" s="84" t="s">
        <v>23</v>
      </c>
      <c r="B16" s="84"/>
      <c r="C16" s="84"/>
      <c r="D16" s="84"/>
    </row>
    <row r="17" spans="1:4" ht="18.75">
      <c r="A17" s="60" t="s">
        <v>24</v>
      </c>
      <c r="B17" s="48" t="s">
        <v>25</v>
      </c>
      <c r="C17" s="61">
        <v>3202.68</v>
      </c>
      <c r="D17" s="61">
        <f t="shared" si="0"/>
        <v>3779.1623999999997</v>
      </c>
    </row>
    <row r="18" spans="1:4" ht="18.75">
      <c r="A18" s="86" t="s">
        <v>43</v>
      </c>
      <c r="B18" s="86"/>
      <c r="C18" s="86"/>
      <c r="D18" s="86"/>
    </row>
    <row r="19" spans="1:4" ht="18.75">
      <c r="A19" s="82" t="s">
        <v>5</v>
      </c>
      <c r="B19" s="82"/>
      <c r="C19" s="82"/>
      <c r="D19" s="82"/>
    </row>
    <row r="20" spans="1:4" ht="18.75">
      <c r="A20" s="62" t="s">
        <v>26</v>
      </c>
      <c r="B20" s="32" t="s">
        <v>27</v>
      </c>
      <c r="C20" s="63">
        <v>3158.64</v>
      </c>
      <c r="D20" s="63">
        <f>C20*1.18</f>
        <v>3727.1951999999997</v>
      </c>
    </row>
    <row r="21" spans="1:4" ht="18.75">
      <c r="A21" s="65" t="s">
        <v>28</v>
      </c>
      <c r="B21" s="66" t="s">
        <v>29</v>
      </c>
      <c r="C21" s="67">
        <v>3158.64</v>
      </c>
      <c r="D21" s="67">
        <f>C21*1.18</f>
        <v>3727.1951999999997</v>
      </c>
    </row>
    <row r="22" spans="1:4" ht="18.75">
      <c r="A22" s="84" t="s">
        <v>12</v>
      </c>
      <c r="B22" s="84"/>
      <c r="C22" s="84"/>
      <c r="D22" s="84"/>
    </row>
    <row r="23" spans="1:4" ht="18.75">
      <c r="A23" s="60" t="s">
        <v>30</v>
      </c>
      <c r="B23" s="48" t="s">
        <v>18</v>
      </c>
      <c r="C23" s="61">
        <v>4194.91</v>
      </c>
      <c r="D23" s="61">
        <f>C23*1.18</f>
        <v>4949.9937999999993</v>
      </c>
    </row>
    <row r="24" spans="1:4" ht="18.75">
      <c r="A24" s="62" t="s">
        <v>31</v>
      </c>
      <c r="B24" s="32" t="s">
        <v>16</v>
      </c>
      <c r="C24" s="63">
        <v>3692.54</v>
      </c>
      <c r="D24" s="63">
        <f t="shared" ref="D24:D33" si="1">C24*1.18</f>
        <v>4357.1971999999996</v>
      </c>
    </row>
    <row r="25" spans="1:4" ht="18.75">
      <c r="A25" s="60" t="s">
        <v>32</v>
      </c>
      <c r="B25" s="64" t="s">
        <v>33</v>
      </c>
      <c r="C25" s="61">
        <v>4027.12</v>
      </c>
      <c r="D25" s="61">
        <f t="shared" si="1"/>
        <v>4752.0015999999996</v>
      </c>
    </row>
    <row r="26" spans="1:4" ht="18.75">
      <c r="A26" s="84" t="s">
        <v>19</v>
      </c>
      <c r="B26" s="84"/>
      <c r="C26" s="84"/>
      <c r="D26" s="84"/>
    </row>
    <row r="27" spans="1:4" ht="18.75">
      <c r="A27" s="60" t="s">
        <v>34</v>
      </c>
      <c r="B27" s="48" t="s">
        <v>18</v>
      </c>
      <c r="C27" s="61">
        <v>3384.41</v>
      </c>
      <c r="D27" s="61">
        <f t="shared" si="1"/>
        <v>3993.6037999999994</v>
      </c>
    </row>
    <row r="28" spans="1:4" ht="18.75">
      <c r="A28" s="62" t="s">
        <v>35</v>
      </c>
      <c r="B28" s="32" t="s">
        <v>33</v>
      </c>
      <c r="C28" s="63">
        <v>3022.37</v>
      </c>
      <c r="D28" s="63">
        <f t="shared" si="1"/>
        <v>3566.3965999999996</v>
      </c>
    </row>
    <row r="29" spans="1:4" ht="18.75">
      <c r="A29" s="82" t="s">
        <v>36</v>
      </c>
      <c r="B29" s="82"/>
      <c r="C29" s="82"/>
      <c r="D29" s="82"/>
    </row>
    <row r="30" spans="1:4" ht="18.75">
      <c r="A30" s="62" t="s">
        <v>37</v>
      </c>
      <c r="B30" s="32" t="s">
        <v>25</v>
      </c>
      <c r="C30" s="63">
        <v>3625.43</v>
      </c>
      <c r="D30" s="63">
        <f t="shared" si="1"/>
        <v>4278.0073999999995</v>
      </c>
    </row>
    <row r="31" spans="1:4" ht="18.75">
      <c r="A31" s="82" t="s">
        <v>38</v>
      </c>
      <c r="B31" s="82"/>
      <c r="C31" s="82"/>
      <c r="D31" s="82"/>
    </row>
    <row r="32" spans="1:4" ht="18.75">
      <c r="A32" s="62" t="s">
        <v>39</v>
      </c>
      <c r="B32" s="62" t="s">
        <v>40</v>
      </c>
      <c r="C32" s="63">
        <v>4342.37</v>
      </c>
      <c r="D32" s="63">
        <f t="shared" si="1"/>
        <v>5123.9965999999995</v>
      </c>
    </row>
    <row r="33" spans="1:4" ht="18.75">
      <c r="A33" s="60" t="s">
        <v>41</v>
      </c>
      <c r="B33" s="68" t="s">
        <v>42</v>
      </c>
      <c r="C33" s="61">
        <v>6523.73</v>
      </c>
      <c r="D33" s="61">
        <f t="shared" si="1"/>
        <v>7698.0013999999992</v>
      </c>
    </row>
    <row r="34" spans="1:4" ht="18.75">
      <c r="A34" s="57"/>
      <c r="B34" s="57"/>
      <c r="C34" s="57"/>
      <c r="D34" s="57"/>
    </row>
    <row r="35" spans="1:4" ht="18.75">
      <c r="A35" s="57"/>
      <c r="B35" s="57"/>
      <c r="C35" s="57"/>
      <c r="D35" s="57"/>
    </row>
    <row r="36" spans="1:4" ht="18.75">
      <c r="A36" s="57"/>
      <c r="B36" s="57"/>
      <c r="C36" s="57"/>
      <c r="D36" s="57"/>
    </row>
    <row r="37" spans="1:4" ht="18.75">
      <c r="A37" s="57"/>
      <c r="B37" s="57"/>
      <c r="C37" s="57"/>
      <c r="D37" s="57"/>
    </row>
    <row r="38" spans="1:4" ht="18.75">
      <c r="A38" s="57"/>
      <c r="B38" s="57"/>
      <c r="C38" s="57"/>
      <c r="D38" s="57"/>
    </row>
    <row r="39" spans="1:4" ht="18.75">
      <c r="A39" s="57"/>
      <c r="B39" s="57"/>
      <c r="C39" s="57"/>
      <c r="D39" s="57"/>
    </row>
    <row r="40" spans="1:4" ht="18.75">
      <c r="A40" s="57"/>
      <c r="B40" s="57"/>
      <c r="C40" s="57"/>
      <c r="D40" s="57"/>
    </row>
  </sheetData>
  <mergeCells count="12">
    <mergeCell ref="A1:D1"/>
    <mergeCell ref="A19:D19"/>
    <mergeCell ref="A22:D22"/>
    <mergeCell ref="A26:D26"/>
    <mergeCell ref="A2:D2"/>
    <mergeCell ref="A18:D18"/>
    <mergeCell ref="A29:D29"/>
    <mergeCell ref="A31:D31"/>
    <mergeCell ref="A4:D4"/>
    <mergeCell ref="A8:D8"/>
    <mergeCell ref="A12:D12"/>
    <mergeCell ref="A16:D1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180" verticalDpi="180" r:id="rId1"/>
  <headerFooter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96"/>
  <sheetViews>
    <sheetView view="pageBreakPreview" zoomScale="60" zoomScaleNormal="80" workbookViewId="0">
      <selection activeCell="H10" sqref="H10"/>
    </sheetView>
  </sheetViews>
  <sheetFormatPr defaultRowHeight="15"/>
  <cols>
    <col min="1" max="1" width="16.85546875" customWidth="1"/>
    <col min="2" max="2" width="10.28515625" customWidth="1"/>
    <col min="3" max="3" width="22.28515625" customWidth="1"/>
    <col min="4" max="4" width="23.140625" customWidth="1"/>
    <col min="5" max="5" width="19.7109375" customWidth="1"/>
    <col min="6" max="6" width="24.5703125" customWidth="1"/>
    <col min="7" max="7" width="27.42578125" customWidth="1"/>
    <col min="8" max="8" width="24.7109375" customWidth="1"/>
    <col min="9" max="9" width="24.5703125" customWidth="1"/>
  </cols>
  <sheetData>
    <row r="1" spans="1:22" ht="49.9" customHeight="1">
      <c r="A1" s="85" t="s">
        <v>170</v>
      </c>
      <c r="B1" s="85"/>
      <c r="C1" s="85"/>
      <c r="D1" s="85"/>
      <c r="E1" s="85"/>
      <c r="F1" s="85"/>
      <c r="G1" s="85"/>
      <c r="H1" s="85"/>
      <c r="I1" s="85"/>
    </row>
    <row r="2" spans="1:22" ht="19.5" customHeight="1">
      <c r="A2" s="80" t="s">
        <v>171</v>
      </c>
      <c r="B2" s="80"/>
      <c r="C2" s="80"/>
      <c r="D2" s="80"/>
      <c r="E2" s="80"/>
      <c r="F2" s="80"/>
      <c r="G2" s="80"/>
      <c r="H2" s="80"/>
      <c r="I2" s="80"/>
    </row>
    <row r="3" spans="1:22" ht="38.450000000000003" customHeight="1">
      <c r="A3" s="5" t="s">
        <v>50</v>
      </c>
      <c r="B3" s="23" t="s">
        <v>169</v>
      </c>
      <c r="C3" s="5" t="s">
        <v>98</v>
      </c>
      <c r="D3" s="5" t="s">
        <v>61</v>
      </c>
      <c r="E3" s="5" t="s">
        <v>62</v>
      </c>
      <c r="F3" s="5" t="s">
        <v>60</v>
      </c>
      <c r="G3" s="5" t="s">
        <v>51</v>
      </c>
      <c r="H3" s="6" t="s">
        <v>44</v>
      </c>
      <c r="I3" s="6" t="s">
        <v>45</v>
      </c>
    </row>
    <row r="4" spans="1:22" ht="18" customHeight="1">
      <c r="A4" s="94" t="s">
        <v>46</v>
      </c>
      <c r="B4" s="94"/>
      <c r="C4" s="94"/>
      <c r="D4" s="94"/>
      <c r="E4" s="94"/>
      <c r="F4" s="94"/>
      <c r="G4" s="94"/>
      <c r="H4" s="94"/>
      <c r="I4" s="94"/>
    </row>
    <row r="5" spans="1:22" ht="16.899999999999999" customHeight="1">
      <c r="A5" s="90" t="s">
        <v>187</v>
      </c>
      <c r="B5" s="29">
        <v>15</v>
      </c>
      <c r="C5" s="87" t="s">
        <v>47</v>
      </c>
      <c r="D5" s="87" t="s">
        <v>133</v>
      </c>
      <c r="E5" s="87">
        <v>16</v>
      </c>
      <c r="F5" s="87" t="s">
        <v>63</v>
      </c>
      <c r="G5" s="87" t="s">
        <v>65</v>
      </c>
      <c r="H5" s="24">
        <v>20987.5</v>
      </c>
      <c r="I5" s="24">
        <f t="shared" ref="I5:I14" si="0">H5*1.18</f>
        <v>24765.25</v>
      </c>
    </row>
    <row r="6" spans="1:22" ht="17.45" customHeight="1">
      <c r="A6" s="90"/>
      <c r="B6" s="30">
        <v>20</v>
      </c>
      <c r="C6" s="87"/>
      <c r="D6" s="87"/>
      <c r="E6" s="87"/>
      <c r="F6" s="87"/>
      <c r="G6" s="87"/>
      <c r="H6" s="31">
        <v>21548.6</v>
      </c>
      <c r="I6" s="31">
        <f t="shared" si="0"/>
        <v>25427.347999999998</v>
      </c>
    </row>
    <row r="7" spans="1:22" ht="17.45" customHeight="1">
      <c r="A7" s="90"/>
      <c r="B7" s="43">
        <v>25</v>
      </c>
      <c r="C7" s="87"/>
      <c r="D7" s="87"/>
      <c r="E7" s="87"/>
      <c r="F7" s="87"/>
      <c r="G7" s="87"/>
      <c r="H7" s="24">
        <f>20368.6431818182*1.1</f>
        <v>22405.507500000022</v>
      </c>
      <c r="I7" s="24">
        <f t="shared" si="0"/>
        <v>26438.498850000025</v>
      </c>
    </row>
    <row r="8" spans="1:22" ht="18.75">
      <c r="A8" s="90"/>
      <c r="B8" s="53">
        <v>32</v>
      </c>
      <c r="C8" s="87"/>
      <c r="D8" s="87"/>
      <c r="E8" s="87"/>
      <c r="F8" s="87"/>
      <c r="G8" s="87"/>
      <c r="H8" s="31">
        <v>24140.720000000001</v>
      </c>
      <c r="I8" s="31">
        <f t="shared" si="0"/>
        <v>28486.049599999998</v>
      </c>
    </row>
    <row r="9" spans="1:22" ht="16.899999999999999" customHeight="1">
      <c r="A9" s="90"/>
      <c r="B9" s="43">
        <v>40</v>
      </c>
      <c r="C9" s="87"/>
      <c r="D9" s="87"/>
      <c r="E9" s="87"/>
      <c r="F9" s="87"/>
      <c r="G9" s="87"/>
      <c r="H9" s="24">
        <v>25035.599999999999</v>
      </c>
      <c r="I9" s="24">
        <f t="shared" si="0"/>
        <v>29542.007999999998</v>
      </c>
    </row>
    <row r="10" spans="1:22" ht="16.149999999999999" customHeight="1">
      <c r="A10" s="90"/>
      <c r="B10" s="53">
        <v>50</v>
      </c>
      <c r="C10" s="87"/>
      <c r="D10" s="87"/>
      <c r="E10" s="87"/>
      <c r="F10" s="87"/>
      <c r="G10" s="87"/>
      <c r="H10" s="31">
        <f>22941.5277272727*1.1</f>
        <v>25235.680499999973</v>
      </c>
      <c r="I10" s="31">
        <f t="shared" si="0"/>
        <v>29778.102989999967</v>
      </c>
    </row>
    <row r="11" spans="1:22" ht="16.899999999999999" customHeight="1">
      <c r="A11" s="90"/>
      <c r="B11" s="43">
        <v>65</v>
      </c>
      <c r="C11" s="87"/>
      <c r="D11" s="87"/>
      <c r="E11" s="87"/>
      <c r="F11" s="87"/>
      <c r="G11" s="87"/>
      <c r="H11" s="24">
        <f>24120.7586363636*1.1</f>
        <v>26532.834499999961</v>
      </c>
      <c r="I11" s="24">
        <f t="shared" si="0"/>
        <v>31308.744709999952</v>
      </c>
    </row>
    <row r="12" spans="1:22" ht="15.6" customHeight="1">
      <c r="A12" s="90"/>
      <c r="B12" s="53">
        <v>80</v>
      </c>
      <c r="C12" s="87"/>
      <c r="D12" s="87"/>
      <c r="E12" s="87"/>
      <c r="F12" s="87"/>
      <c r="G12" s="87"/>
      <c r="H12" s="31">
        <v>32480.9</v>
      </c>
      <c r="I12" s="31">
        <f t="shared" si="0"/>
        <v>38327.462</v>
      </c>
    </row>
    <row r="13" spans="1:22" ht="16.149999999999999" customHeight="1">
      <c r="A13" s="90"/>
      <c r="B13" s="29">
        <v>100</v>
      </c>
      <c r="C13" s="87"/>
      <c r="D13" s="87"/>
      <c r="E13" s="87"/>
      <c r="F13" s="87"/>
      <c r="G13" s="87"/>
      <c r="H13" s="24">
        <f>56281.7840909091*1.1</f>
        <v>61909.962500000016</v>
      </c>
      <c r="I13" s="24">
        <f t="shared" si="0"/>
        <v>73053.755750000011</v>
      </c>
    </row>
    <row r="14" spans="1:22" ht="16.149999999999999" customHeight="1">
      <c r="A14" s="90"/>
      <c r="B14" s="53">
        <v>150</v>
      </c>
      <c r="C14" s="87"/>
      <c r="D14" s="87"/>
      <c r="E14" s="87"/>
      <c r="F14" s="87"/>
      <c r="G14" s="87"/>
      <c r="H14" s="31">
        <f>73434.3268181818*1.1</f>
        <v>80777.759499999986</v>
      </c>
      <c r="I14" s="31">
        <f t="shared" si="0"/>
        <v>95317.756209999978</v>
      </c>
    </row>
    <row r="15" spans="1:22" ht="6" customHeight="1">
      <c r="A15" s="92"/>
      <c r="B15" s="92"/>
      <c r="C15" s="87"/>
      <c r="D15" s="87"/>
      <c r="E15" s="87"/>
      <c r="F15" s="87"/>
      <c r="G15" s="87"/>
      <c r="H15" s="89"/>
      <c r="I15" s="89"/>
    </row>
    <row r="16" spans="1:22" ht="17.45" customHeight="1">
      <c r="A16" s="90" t="s">
        <v>188</v>
      </c>
      <c r="B16" s="53">
        <v>15</v>
      </c>
      <c r="C16" s="87"/>
      <c r="D16" s="87"/>
      <c r="E16" s="87"/>
      <c r="F16" s="87"/>
      <c r="G16" s="87"/>
      <c r="H16" s="31">
        <v>22654.12</v>
      </c>
      <c r="I16" s="31">
        <f t="shared" ref="I16:I25" si="1">H16*1.18</f>
        <v>26731.861599999997</v>
      </c>
      <c r="U16" s="7"/>
      <c r="V16" s="12"/>
    </row>
    <row r="17" spans="1:22" ht="17.45" customHeight="1">
      <c r="A17" s="90"/>
      <c r="B17" s="43">
        <v>20</v>
      </c>
      <c r="C17" s="87"/>
      <c r="D17" s="87"/>
      <c r="E17" s="87"/>
      <c r="F17" s="87"/>
      <c r="G17" s="87"/>
      <c r="H17" s="24">
        <v>23458.37</v>
      </c>
      <c r="I17" s="24">
        <f t="shared" si="1"/>
        <v>27680.876599999996</v>
      </c>
      <c r="U17" s="7"/>
      <c r="V17" s="16"/>
    </row>
    <row r="18" spans="1:22" ht="16.899999999999999" customHeight="1">
      <c r="A18" s="90"/>
      <c r="B18" s="53">
        <v>25</v>
      </c>
      <c r="C18" s="87"/>
      <c r="D18" s="87"/>
      <c r="E18" s="87"/>
      <c r="F18" s="87"/>
      <c r="G18" s="87"/>
      <c r="H18" s="31">
        <f>21976.6986363636*1.1</f>
        <v>24174.36849999996</v>
      </c>
      <c r="I18" s="31">
        <f t="shared" si="1"/>
        <v>28525.754829999951</v>
      </c>
      <c r="U18" s="7"/>
      <c r="V18" s="14"/>
    </row>
    <row r="19" spans="1:22" ht="18.75">
      <c r="A19" s="90"/>
      <c r="B19" s="43">
        <v>32</v>
      </c>
      <c r="C19" s="87"/>
      <c r="D19" s="87"/>
      <c r="E19" s="87"/>
      <c r="F19" s="87"/>
      <c r="G19" s="87"/>
      <c r="H19" s="24">
        <v>25263.97</v>
      </c>
      <c r="I19" s="24">
        <f t="shared" si="1"/>
        <v>29811.4846</v>
      </c>
      <c r="U19" s="7"/>
      <c r="V19" s="14"/>
    </row>
    <row r="20" spans="1:22" ht="16.899999999999999" customHeight="1">
      <c r="A20" s="90"/>
      <c r="B20" s="53">
        <v>40</v>
      </c>
      <c r="C20" s="87"/>
      <c r="D20" s="87"/>
      <c r="E20" s="87"/>
      <c r="F20" s="87"/>
      <c r="G20" s="87"/>
      <c r="H20" s="31">
        <v>26478.9</v>
      </c>
      <c r="I20" s="31">
        <f t="shared" si="1"/>
        <v>31245.101999999999</v>
      </c>
      <c r="U20" s="7"/>
      <c r="V20" s="14"/>
    </row>
    <row r="21" spans="1:22" ht="18.75">
      <c r="A21" s="90"/>
      <c r="B21" s="43">
        <v>50</v>
      </c>
      <c r="C21" s="87"/>
      <c r="D21" s="87"/>
      <c r="E21" s="87"/>
      <c r="F21" s="87"/>
      <c r="G21" s="87"/>
      <c r="H21" s="24">
        <f>24442.3718181818*1.1</f>
        <v>26886.608999999982</v>
      </c>
      <c r="I21" s="24">
        <f t="shared" si="1"/>
        <v>31726.198619999977</v>
      </c>
      <c r="U21" s="7"/>
      <c r="V21" s="15"/>
    </row>
    <row r="22" spans="1:22" ht="16.899999999999999" customHeight="1">
      <c r="A22" s="90"/>
      <c r="B22" s="53">
        <v>65</v>
      </c>
      <c r="C22" s="87"/>
      <c r="D22" s="87"/>
      <c r="E22" s="87"/>
      <c r="F22" s="87"/>
      <c r="G22" s="87"/>
      <c r="H22" s="31">
        <f>24978.3868181818*1.1</f>
        <v>27476.225499999982</v>
      </c>
      <c r="I22" s="31">
        <f t="shared" si="1"/>
        <v>32421.946089999976</v>
      </c>
      <c r="U22" s="7"/>
      <c r="V22" s="15"/>
    </row>
    <row r="23" spans="1:22" ht="18.75">
      <c r="A23" s="90"/>
      <c r="B23" s="43">
        <v>80</v>
      </c>
      <c r="C23" s="87"/>
      <c r="D23" s="87"/>
      <c r="E23" s="87"/>
      <c r="F23" s="87"/>
      <c r="G23" s="87"/>
      <c r="H23" s="24">
        <v>32780.43</v>
      </c>
      <c r="I23" s="24">
        <f t="shared" si="1"/>
        <v>38680.907399999996</v>
      </c>
      <c r="U23" s="7"/>
      <c r="V23" s="15"/>
    </row>
    <row r="24" spans="1:22" ht="16.899999999999999" customHeight="1">
      <c r="A24" s="90"/>
      <c r="B24" s="53">
        <v>100</v>
      </c>
      <c r="C24" s="87"/>
      <c r="D24" s="87"/>
      <c r="E24" s="87"/>
      <c r="F24" s="87"/>
      <c r="G24" s="87"/>
      <c r="H24" s="31">
        <f>57568.2159090909*1.1</f>
        <v>63325.037499999991</v>
      </c>
      <c r="I24" s="31">
        <f t="shared" si="1"/>
        <v>74723.544249999992</v>
      </c>
      <c r="U24" s="7"/>
      <c r="V24" s="15"/>
    </row>
    <row r="25" spans="1:22" ht="16.149999999999999" customHeight="1">
      <c r="A25" s="90"/>
      <c r="B25" s="43">
        <v>150</v>
      </c>
      <c r="C25" s="87"/>
      <c r="D25" s="87"/>
      <c r="E25" s="87"/>
      <c r="F25" s="87"/>
      <c r="G25" s="87"/>
      <c r="H25" s="24">
        <f>74506.3568181818*1.1</f>
        <v>81956.992499999978</v>
      </c>
      <c r="I25" s="24">
        <f t="shared" si="1"/>
        <v>96709.251149999967</v>
      </c>
      <c r="U25" s="7"/>
      <c r="V25" s="15"/>
    </row>
    <row r="26" spans="1:22" ht="17.45" customHeight="1">
      <c r="A26" s="94" t="s">
        <v>66</v>
      </c>
      <c r="B26" s="94"/>
      <c r="C26" s="94"/>
      <c r="D26" s="94"/>
      <c r="E26" s="94"/>
      <c r="F26" s="94"/>
      <c r="G26" s="94"/>
      <c r="H26" s="94"/>
      <c r="I26" s="94"/>
      <c r="U26" s="7"/>
      <c r="V26" s="14"/>
    </row>
    <row r="27" spans="1:22" ht="16.149999999999999" customHeight="1">
      <c r="A27" s="92" t="s">
        <v>189</v>
      </c>
      <c r="B27" s="43">
        <v>25</v>
      </c>
      <c r="C27" s="87" t="s">
        <v>47</v>
      </c>
      <c r="D27" s="87" t="s">
        <v>133</v>
      </c>
      <c r="E27" s="87">
        <v>16</v>
      </c>
      <c r="F27" s="93" t="s">
        <v>63</v>
      </c>
      <c r="G27" s="93" t="s">
        <v>65</v>
      </c>
      <c r="H27" s="24">
        <f>20904.6581818182*1.1</f>
        <v>22995.124000000022</v>
      </c>
      <c r="I27" s="24">
        <f t="shared" ref="I27:I32" si="2">H27*1.18</f>
        <v>27134.246320000024</v>
      </c>
      <c r="U27" s="7"/>
      <c r="V27" s="15"/>
    </row>
    <row r="28" spans="1:22" ht="16.899999999999999" customHeight="1">
      <c r="A28" s="92"/>
      <c r="B28" s="53">
        <v>32</v>
      </c>
      <c r="C28" s="87"/>
      <c r="D28" s="87"/>
      <c r="E28" s="87"/>
      <c r="F28" s="93"/>
      <c r="G28" s="93"/>
      <c r="H28" s="31">
        <f>21306.8968181818*1.1</f>
        <v>23437.586499999983</v>
      </c>
      <c r="I28" s="31">
        <f t="shared" si="2"/>
        <v>27656.352069999979</v>
      </c>
      <c r="U28" s="7"/>
      <c r="V28" s="15"/>
    </row>
    <row r="29" spans="1:22" ht="15" customHeight="1">
      <c r="A29" s="92"/>
      <c r="B29" s="43">
        <v>50</v>
      </c>
      <c r="C29" s="87"/>
      <c r="D29" s="87"/>
      <c r="E29" s="87"/>
      <c r="F29" s="93"/>
      <c r="G29" s="93"/>
      <c r="H29" s="24">
        <f>23799.1559090909*1.1</f>
        <v>26179.071499999991</v>
      </c>
      <c r="I29" s="24">
        <f t="shared" si="2"/>
        <v>30891.304369999987</v>
      </c>
      <c r="U29" s="7"/>
      <c r="V29" s="15"/>
    </row>
    <row r="30" spans="1:22" ht="18.75">
      <c r="A30" s="92"/>
      <c r="B30" s="53">
        <v>80</v>
      </c>
      <c r="C30" s="87"/>
      <c r="D30" s="87"/>
      <c r="E30" s="87"/>
      <c r="F30" s="93"/>
      <c r="G30" s="93"/>
      <c r="H30" s="31">
        <v>31584.69</v>
      </c>
      <c r="I30" s="31">
        <f t="shared" si="2"/>
        <v>37269.934199999996</v>
      </c>
      <c r="U30" s="7"/>
      <c r="V30" s="15"/>
    </row>
    <row r="31" spans="1:22" ht="16.149999999999999" customHeight="1">
      <c r="A31" s="92"/>
      <c r="B31" s="43">
        <v>100</v>
      </c>
      <c r="C31" s="87"/>
      <c r="D31" s="87"/>
      <c r="E31" s="87"/>
      <c r="F31" s="93"/>
      <c r="G31" s="93"/>
      <c r="H31" s="24">
        <f>56281.7840909091*1.1</f>
        <v>61909.962500000016</v>
      </c>
      <c r="I31" s="24">
        <f t="shared" si="2"/>
        <v>73053.755750000011</v>
      </c>
      <c r="U31" s="7"/>
      <c r="V31" s="15"/>
    </row>
    <row r="32" spans="1:22" ht="16.149999999999999" customHeight="1">
      <c r="A32" s="92"/>
      <c r="B32" s="53">
        <v>150</v>
      </c>
      <c r="C32" s="87"/>
      <c r="D32" s="87"/>
      <c r="E32" s="87"/>
      <c r="F32" s="93"/>
      <c r="G32" s="93"/>
      <c r="H32" s="31">
        <f>73434.3268181818*1.1</f>
        <v>80777.759499999986</v>
      </c>
      <c r="I32" s="31">
        <f t="shared" si="2"/>
        <v>95317.756209999978</v>
      </c>
      <c r="U32" s="7"/>
      <c r="V32" s="15"/>
    </row>
    <row r="33" spans="1:22" ht="10.9" customHeight="1">
      <c r="A33" s="88"/>
      <c r="B33" s="88"/>
      <c r="C33" s="87"/>
      <c r="D33" s="87"/>
      <c r="E33" s="87"/>
      <c r="F33" s="93"/>
      <c r="G33" s="93"/>
      <c r="H33" s="89"/>
      <c r="I33" s="89"/>
      <c r="U33" s="7"/>
      <c r="V33" s="15"/>
    </row>
    <row r="34" spans="1:22" ht="18" customHeight="1">
      <c r="A34" s="92" t="s">
        <v>190</v>
      </c>
      <c r="B34" s="53">
        <v>25</v>
      </c>
      <c r="C34" s="87"/>
      <c r="D34" s="87"/>
      <c r="E34" s="87"/>
      <c r="F34" s="93"/>
      <c r="G34" s="93"/>
      <c r="H34" s="31">
        <f>22298.3013636364*1.1</f>
        <v>24528.131500000043</v>
      </c>
      <c r="I34" s="31">
        <f t="shared" ref="I34:I39" si="3">H34*1.18</f>
        <v>28943.19517000005</v>
      </c>
      <c r="U34" s="7"/>
      <c r="V34" s="17"/>
    </row>
    <row r="35" spans="1:22" ht="18.75">
      <c r="A35" s="92"/>
      <c r="B35" s="43">
        <v>32</v>
      </c>
      <c r="C35" s="87"/>
      <c r="D35" s="87"/>
      <c r="E35" s="87"/>
      <c r="F35" s="93"/>
      <c r="G35" s="93"/>
      <c r="H35" s="24">
        <f>22512.7136363636*1.1</f>
        <v>24763.984999999961</v>
      </c>
      <c r="I35" s="24">
        <f t="shared" si="3"/>
        <v>29221.502299999953</v>
      </c>
      <c r="U35" s="7"/>
      <c r="V35" s="14"/>
    </row>
    <row r="36" spans="1:22" ht="18.75">
      <c r="A36" s="92"/>
      <c r="B36" s="53">
        <v>50</v>
      </c>
      <c r="C36" s="87"/>
      <c r="D36" s="87"/>
      <c r="E36" s="87"/>
      <c r="F36" s="93"/>
      <c r="G36" s="93"/>
      <c r="H36" s="31">
        <f>25192.7990909091*1.1</f>
        <v>27712.079000000012</v>
      </c>
      <c r="I36" s="31">
        <f t="shared" si="3"/>
        <v>32700.253220000013</v>
      </c>
      <c r="U36" s="7"/>
      <c r="V36" s="14"/>
    </row>
    <row r="37" spans="1:22" ht="18.75">
      <c r="A37" s="92"/>
      <c r="B37" s="43">
        <v>80</v>
      </c>
      <c r="C37" s="87"/>
      <c r="D37" s="87"/>
      <c r="E37" s="87"/>
      <c r="F37" s="93"/>
      <c r="G37" s="93"/>
      <c r="H37" s="24">
        <v>33367.699999999997</v>
      </c>
      <c r="I37" s="24">
        <f t="shared" si="3"/>
        <v>39373.885999999991</v>
      </c>
      <c r="U37" s="7"/>
      <c r="V37" s="15"/>
    </row>
    <row r="38" spans="1:22" ht="19.5" customHeight="1">
      <c r="A38" s="92"/>
      <c r="B38" s="53">
        <v>100</v>
      </c>
      <c r="C38" s="87"/>
      <c r="D38" s="87"/>
      <c r="E38" s="87"/>
      <c r="F38" s="93"/>
      <c r="G38" s="93"/>
      <c r="H38" s="31">
        <f>57568.2159090909*1.1</f>
        <v>63325.037499999991</v>
      </c>
      <c r="I38" s="31">
        <f t="shared" si="3"/>
        <v>74723.544249999992</v>
      </c>
      <c r="U38" s="7"/>
      <c r="V38" s="15"/>
    </row>
    <row r="39" spans="1:22" ht="18" customHeight="1">
      <c r="A39" s="92"/>
      <c r="B39" s="43">
        <v>150</v>
      </c>
      <c r="C39" s="87"/>
      <c r="D39" s="87"/>
      <c r="E39" s="87"/>
      <c r="F39" s="93"/>
      <c r="G39" s="93"/>
      <c r="H39" s="24">
        <f>74506.3568181818*1.1</f>
        <v>81956.992499999978</v>
      </c>
      <c r="I39" s="24">
        <f t="shared" si="3"/>
        <v>96709.251149999967</v>
      </c>
      <c r="U39" s="7"/>
      <c r="V39" s="15"/>
    </row>
    <row r="40" spans="1:22" ht="18.75">
      <c r="A40" s="80" t="s">
        <v>46</v>
      </c>
      <c r="B40" s="80"/>
      <c r="C40" s="80"/>
      <c r="D40" s="80"/>
      <c r="E40" s="80"/>
      <c r="F40" s="80"/>
      <c r="G40" s="80"/>
      <c r="H40" s="80"/>
      <c r="I40" s="80"/>
      <c r="U40" s="7"/>
      <c r="V40" s="15"/>
    </row>
    <row r="41" spans="1:22" ht="16.899999999999999" customHeight="1">
      <c r="A41" s="90" t="s">
        <v>189</v>
      </c>
      <c r="B41" s="43">
        <v>15</v>
      </c>
      <c r="C41" s="87" t="s">
        <v>47</v>
      </c>
      <c r="D41" s="87" t="s">
        <v>133</v>
      </c>
      <c r="E41" s="87">
        <v>25</v>
      </c>
      <c r="F41" s="87" t="s">
        <v>64</v>
      </c>
      <c r="G41" s="87" t="s">
        <v>65</v>
      </c>
      <c r="H41" s="24">
        <v>47845.63</v>
      </c>
      <c r="I41" s="24">
        <f>H41*1.18</f>
        <v>56457.843399999991</v>
      </c>
      <c r="U41" s="7"/>
      <c r="V41" s="14"/>
    </row>
    <row r="42" spans="1:22" ht="17.45" customHeight="1">
      <c r="A42" s="90"/>
      <c r="B42" s="53">
        <v>20</v>
      </c>
      <c r="C42" s="87"/>
      <c r="D42" s="87"/>
      <c r="E42" s="87"/>
      <c r="F42" s="87"/>
      <c r="G42" s="87"/>
      <c r="H42" s="31">
        <v>48563.41</v>
      </c>
      <c r="I42" s="31">
        <f t="shared" ref="I42:I48" si="4">H42*1.18</f>
        <v>57304.823799999998</v>
      </c>
      <c r="U42" s="7"/>
      <c r="V42" s="15"/>
    </row>
    <row r="43" spans="1:22" ht="16.149999999999999" customHeight="1">
      <c r="A43" s="90"/>
      <c r="B43" s="43">
        <v>25</v>
      </c>
      <c r="C43" s="87"/>
      <c r="D43" s="87"/>
      <c r="E43" s="87"/>
      <c r="F43" s="87"/>
      <c r="G43" s="87"/>
      <c r="H43" s="24">
        <v>49370.55</v>
      </c>
      <c r="I43" s="24">
        <f t="shared" si="4"/>
        <v>58257.249000000003</v>
      </c>
      <c r="U43" s="7"/>
      <c r="V43" s="13"/>
    </row>
    <row r="44" spans="1:22" ht="16.149999999999999" customHeight="1">
      <c r="A44" s="90"/>
      <c r="B44" s="53">
        <v>32</v>
      </c>
      <c r="C44" s="87"/>
      <c r="D44" s="87"/>
      <c r="E44" s="87"/>
      <c r="F44" s="87"/>
      <c r="G44" s="87"/>
      <c r="H44" s="31">
        <v>51956.56</v>
      </c>
      <c r="I44" s="31">
        <f t="shared" si="4"/>
        <v>61308.740799999992</v>
      </c>
      <c r="U44" s="7"/>
      <c r="V44" s="14"/>
    </row>
    <row r="45" spans="1:22" ht="16.899999999999999" customHeight="1">
      <c r="A45" s="90"/>
      <c r="B45" s="43">
        <v>40</v>
      </c>
      <c r="C45" s="87"/>
      <c r="D45" s="87"/>
      <c r="E45" s="87"/>
      <c r="F45" s="87"/>
      <c r="G45" s="87"/>
      <c r="H45" s="24">
        <v>56325.8</v>
      </c>
      <c r="I45" s="24">
        <f t="shared" si="4"/>
        <v>66464.444000000003</v>
      </c>
      <c r="U45" s="7"/>
      <c r="V45" s="14"/>
    </row>
    <row r="46" spans="1:22" ht="16.899999999999999" customHeight="1">
      <c r="A46" s="90"/>
      <c r="B46" s="53">
        <v>50</v>
      </c>
      <c r="C46" s="87"/>
      <c r="D46" s="87"/>
      <c r="E46" s="87"/>
      <c r="F46" s="87"/>
      <c r="G46" s="87"/>
      <c r="H46" s="31">
        <v>57965.55</v>
      </c>
      <c r="I46" s="31">
        <f t="shared" si="4"/>
        <v>68399.349000000002</v>
      </c>
      <c r="U46" s="7"/>
      <c r="V46" s="14"/>
    </row>
    <row r="47" spans="1:22" ht="16.149999999999999" customHeight="1">
      <c r="A47" s="90"/>
      <c r="B47" s="43">
        <v>65</v>
      </c>
      <c r="C47" s="87"/>
      <c r="D47" s="87"/>
      <c r="E47" s="87"/>
      <c r="F47" s="87"/>
      <c r="G47" s="87"/>
      <c r="H47" s="24">
        <v>68743.72</v>
      </c>
      <c r="I47" s="24">
        <f t="shared" si="4"/>
        <v>81117.589599999992</v>
      </c>
      <c r="U47" s="7"/>
      <c r="V47" s="15"/>
    </row>
    <row r="48" spans="1:22" ht="16.899999999999999" customHeight="1">
      <c r="A48" s="90"/>
      <c r="B48" s="53">
        <v>80</v>
      </c>
      <c r="C48" s="87"/>
      <c r="D48" s="87"/>
      <c r="E48" s="87"/>
      <c r="F48" s="87"/>
      <c r="G48" s="87"/>
      <c r="H48" s="31">
        <v>74469.440000000002</v>
      </c>
      <c r="I48" s="31">
        <f t="shared" si="4"/>
        <v>87873.939199999993</v>
      </c>
      <c r="U48" s="7"/>
      <c r="V48" s="15"/>
    </row>
    <row r="49" spans="1:22" ht="6" customHeight="1">
      <c r="A49" s="88"/>
      <c r="B49" s="88"/>
      <c r="C49" s="87"/>
      <c r="D49" s="87"/>
      <c r="E49" s="87"/>
      <c r="F49" s="87"/>
      <c r="G49" s="87"/>
      <c r="H49" s="89"/>
      <c r="I49" s="89"/>
      <c r="U49" s="7"/>
      <c r="V49" s="15"/>
    </row>
    <row r="50" spans="1:22" ht="18.75" customHeight="1">
      <c r="A50" s="90" t="s">
        <v>188</v>
      </c>
      <c r="B50" s="53">
        <v>15</v>
      </c>
      <c r="C50" s="87"/>
      <c r="D50" s="87"/>
      <c r="E50" s="87"/>
      <c r="F50" s="87"/>
      <c r="G50" s="87"/>
      <c r="H50" s="31">
        <v>51635.839999999997</v>
      </c>
      <c r="I50" s="31">
        <f>H50*1.18</f>
        <v>60930.291199999992</v>
      </c>
      <c r="U50" s="7"/>
      <c r="V50" s="15"/>
    </row>
    <row r="51" spans="1:22" ht="18" customHeight="1">
      <c r="A51" s="90"/>
      <c r="B51" s="43">
        <v>20</v>
      </c>
      <c r="C51" s="87"/>
      <c r="D51" s="87"/>
      <c r="E51" s="87"/>
      <c r="F51" s="87"/>
      <c r="G51" s="87"/>
      <c r="H51" s="24">
        <v>52741.54</v>
      </c>
      <c r="I51" s="24">
        <f t="shared" ref="I51:I57" si="5">H51*1.18</f>
        <v>62235.017199999995</v>
      </c>
      <c r="U51" s="7"/>
      <c r="V51" s="15"/>
    </row>
    <row r="52" spans="1:22" ht="18.75">
      <c r="A52" s="90"/>
      <c r="B52" s="53">
        <v>25</v>
      </c>
      <c r="C52" s="87"/>
      <c r="D52" s="87"/>
      <c r="E52" s="87"/>
      <c r="F52" s="87"/>
      <c r="G52" s="87"/>
      <c r="H52" s="31">
        <v>53269.05</v>
      </c>
      <c r="I52" s="31">
        <f t="shared" si="5"/>
        <v>62857.478999999999</v>
      </c>
      <c r="U52" s="7"/>
      <c r="V52" s="15"/>
    </row>
    <row r="53" spans="1:22" ht="18.75">
      <c r="A53" s="90"/>
      <c r="B53" s="43">
        <v>32</v>
      </c>
      <c r="C53" s="87"/>
      <c r="D53" s="87"/>
      <c r="E53" s="87"/>
      <c r="F53" s="87"/>
      <c r="G53" s="87"/>
      <c r="H53" s="24">
        <v>54376.32</v>
      </c>
      <c r="I53" s="24">
        <f t="shared" si="5"/>
        <v>64164.057599999993</v>
      </c>
      <c r="U53" s="7"/>
      <c r="V53" s="13"/>
    </row>
    <row r="54" spans="1:22" ht="18.75">
      <c r="A54" s="90"/>
      <c r="B54" s="53">
        <v>40</v>
      </c>
      <c r="C54" s="87"/>
      <c r="D54" s="87"/>
      <c r="E54" s="87"/>
      <c r="F54" s="87"/>
      <c r="G54" s="87"/>
      <c r="H54" s="31">
        <v>59632.41</v>
      </c>
      <c r="I54" s="31">
        <f t="shared" si="5"/>
        <v>70366.243799999997</v>
      </c>
      <c r="U54" s="7"/>
      <c r="V54" s="13"/>
    </row>
    <row r="55" spans="1:22" ht="18.75">
      <c r="A55" s="90"/>
      <c r="B55" s="43">
        <v>50</v>
      </c>
      <c r="C55" s="87"/>
      <c r="D55" s="87"/>
      <c r="E55" s="87"/>
      <c r="F55" s="87"/>
      <c r="G55" s="87"/>
      <c r="H55" s="24">
        <v>61759.09</v>
      </c>
      <c r="I55" s="24">
        <f t="shared" si="5"/>
        <v>72875.72619999999</v>
      </c>
      <c r="U55" s="7"/>
      <c r="V55" s="14"/>
    </row>
    <row r="56" spans="1:22" ht="18.75">
      <c r="A56" s="90"/>
      <c r="B56" s="53">
        <v>65</v>
      </c>
      <c r="C56" s="87"/>
      <c r="D56" s="87"/>
      <c r="E56" s="87"/>
      <c r="F56" s="87"/>
      <c r="G56" s="87"/>
      <c r="H56" s="31">
        <v>71185.11</v>
      </c>
      <c r="I56" s="31">
        <f t="shared" si="5"/>
        <v>83998.429799999998</v>
      </c>
      <c r="U56" s="7"/>
      <c r="V56" s="14"/>
    </row>
    <row r="57" spans="1:22" ht="18.75">
      <c r="A57" s="90"/>
      <c r="B57" s="43">
        <v>80</v>
      </c>
      <c r="C57" s="87"/>
      <c r="D57" s="87"/>
      <c r="E57" s="87"/>
      <c r="F57" s="87"/>
      <c r="G57" s="87"/>
      <c r="H57" s="24">
        <v>75160.899999999994</v>
      </c>
      <c r="I57" s="24">
        <f t="shared" si="5"/>
        <v>88689.861999999994</v>
      </c>
      <c r="U57" s="7"/>
      <c r="V57" s="15"/>
    </row>
    <row r="58" spans="1:22" ht="18" customHeight="1">
      <c r="A58" s="80" t="s">
        <v>46</v>
      </c>
      <c r="B58" s="80"/>
      <c r="C58" s="80"/>
      <c r="D58" s="80"/>
      <c r="E58" s="80"/>
      <c r="F58" s="80"/>
      <c r="G58" s="80"/>
      <c r="H58" s="80"/>
      <c r="I58" s="80"/>
      <c r="M58" s="7"/>
      <c r="U58" s="7"/>
      <c r="V58" s="15"/>
    </row>
    <row r="59" spans="1:22" ht="18.75">
      <c r="A59" s="91" t="s">
        <v>189</v>
      </c>
      <c r="B59" s="43">
        <v>15</v>
      </c>
      <c r="C59" s="87" t="s">
        <v>47</v>
      </c>
      <c r="D59" s="87" t="s">
        <v>134</v>
      </c>
      <c r="E59" s="87">
        <v>25</v>
      </c>
      <c r="F59" s="87" t="s">
        <v>64</v>
      </c>
      <c r="G59" s="87" t="s">
        <v>67</v>
      </c>
      <c r="H59" s="24">
        <v>62199.32</v>
      </c>
      <c r="I59" s="24">
        <f>H59*1.18</f>
        <v>73395.1976</v>
      </c>
      <c r="M59" s="7"/>
      <c r="U59" s="7"/>
      <c r="V59" s="13"/>
    </row>
    <row r="60" spans="1:22" ht="16.149999999999999" customHeight="1">
      <c r="A60" s="91"/>
      <c r="B60" s="53">
        <v>20</v>
      </c>
      <c r="C60" s="87"/>
      <c r="D60" s="87"/>
      <c r="E60" s="87"/>
      <c r="F60" s="87"/>
      <c r="G60" s="87"/>
      <c r="H60" s="31">
        <v>63132.43</v>
      </c>
      <c r="I60" s="31">
        <f t="shared" ref="I60:I66" si="6">H60*1.18</f>
        <v>74496.267399999997</v>
      </c>
      <c r="M60" s="12"/>
      <c r="U60" s="7"/>
      <c r="V60" s="15"/>
    </row>
    <row r="61" spans="1:22" ht="18" customHeight="1">
      <c r="A61" s="91"/>
      <c r="B61" s="43">
        <v>25</v>
      </c>
      <c r="C61" s="87"/>
      <c r="D61" s="87"/>
      <c r="E61" s="87"/>
      <c r="F61" s="87"/>
      <c r="G61" s="87"/>
      <c r="H61" s="24">
        <v>64181.71</v>
      </c>
      <c r="I61" s="24">
        <f t="shared" si="6"/>
        <v>75734.417799999996</v>
      </c>
      <c r="M61" s="13"/>
      <c r="U61" s="7"/>
      <c r="V61" s="15"/>
    </row>
    <row r="62" spans="1:22" ht="16.899999999999999" customHeight="1">
      <c r="A62" s="91"/>
      <c r="B62" s="53">
        <v>32</v>
      </c>
      <c r="C62" s="87"/>
      <c r="D62" s="87"/>
      <c r="E62" s="87"/>
      <c r="F62" s="87"/>
      <c r="G62" s="87"/>
      <c r="H62" s="31">
        <v>67543.520000000004</v>
      </c>
      <c r="I62" s="31">
        <f t="shared" si="6"/>
        <v>79701.353600000002</v>
      </c>
      <c r="M62" s="14"/>
      <c r="U62" s="7"/>
      <c r="V62" s="15"/>
    </row>
    <row r="63" spans="1:22" ht="18.75">
      <c r="A63" s="91"/>
      <c r="B63" s="43">
        <v>40</v>
      </c>
      <c r="C63" s="87"/>
      <c r="D63" s="87"/>
      <c r="E63" s="87"/>
      <c r="F63" s="87"/>
      <c r="G63" s="87"/>
      <c r="H63" s="24">
        <v>73223.539999999994</v>
      </c>
      <c r="I63" s="24">
        <f t="shared" si="6"/>
        <v>86403.777199999982</v>
      </c>
      <c r="M63" s="14"/>
      <c r="U63" s="7"/>
      <c r="V63" s="15"/>
    </row>
    <row r="64" spans="1:22" ht="18.75">
      <c r="A64" s="91"/>
      <c r="B64" s="53">
        <v>50</v>
      </c>
      <c r="C64" s="87"/>
      <c r="D64" s="87"/>
      <c r="E64" s="87"/>
      <c r="F64" s="87"/>
      <c r="G64" s="87"/>
      <c r="H64" s="31">
        <v>75355.22</v>
      </c>
      <c r="I64" s="31">
        <f t="shared" si="6"/>
        <v>88919.159599999999</v>
      </c>
      <c r="M64" s="14"/>
      <c r="U64" s="7"/>
      <c r="V64" s="15"/>
    </row>
    <row r="65" spans="1:22" ht="16.899999999999999" customHeight="1">
      <c r="A65" s="91"/>
      <c r="B65" s="43">
        <v>65</v>
      </c>
      <c r="C65" s="87"/>
      <c r="D65" s="87"/>
      <c r="E65" s="87"/>
      <c r="F65" s="87"/>
      <c r="G65" s="87"/>
      <c r="H65" s="24">
        <v>89366.84</v>
      </c>
      <c r="I65" s="24">
        <f t="shared" si="6"/>
        <v>105452.87119999999</v>
      </c>
      <c r="M65" s="15"/>
      <c r="U65" s="7"/>
      <c r="V65" s="15"/>
    </row>
    <row r="66" spans="1:22" ht="18.75">
      <c r="A66" s="91"/>
      <c r="B66" s="53">
        <v>80</v>
      </c>
      <c r="C66" s="87"/>
      <c r="D66" s="87"/>
      <c r="E66" s="87"/>
      <c r="F66" s="87"/>
      <c r="G66" s="87"/>
      <c r="H66" s="31">
        <v>96810.27</v>
      </c>
      <c r="I66" s="31">
        <f t="shared" si="6"/>
        <v>114236.1186</v>
      </c>
      <c r="M66" s="15"/>
      <c r="U66" s="7"/>
      <c r="V66" s="15"/>
    </row>
    <row r="67" spans="1:22" ht="9" customHeight="1">
      <c r="A67" s="81"/>
      <c r="B67" s="81"/>
      <c r="C67" s="87"/>
      <c r="D67" s="87"/>
      <c r="E67" s="87"/>
      <c r="F67" s="87"/>
      <c r="G67" s="87"/>
      <c r="H67" s="89"/>
      <c r="I67" s="89"/>
      <c r="M67" s="15"/>
      <c r="U67" s="7"/>
      <c r="V67" s="15"/>
    </row>
    <row r="68" spans="1:22" ht="18.75">
      <c r="A68" s="91" t="s">
        <v>188</v>
      </c>
      <c r="B68" s="53">
        <v>15</v>
      </c>
      <c r="C68" s="87"/>
      <c r="D68" s="87"/>
      <c r="E68" s="87"/>
      <c r="F68" s="87"/>
      <c r="G68" s="87"/>
      <c r="H68" s="31">
        <v>67126.59</v>
      </c>
      <c r="I68" s="31">
        <f>H68*1.18</f>
        <v>79209.376199999999</v>
      </c>
      <c r="M68" s="15"/>
      <c r="U68" s="7"/>
      <c r="V68" s="7"/>
    </row>
    <row r="69" spans="1:22" ht="18.75">
      <c r="A69" s="91"/>
      <c r="B69" s="43">
        <v>20</v>
      </c>
      <c r="C69" s="87"/>
      <c r="D69" s="87"/>
      <c r="E69" s="87"/>
      <c r="F69" s="87"/>
      <c r="G69" s="87"/>
      <c r="H69" s="24">
        <v>68564</v>
      </c>
      <c r="I69" s="24">
        <f t="shared" ref="I69:I75" si="7">H69*1.18</f>
        <v>80905.51999999999</v>
      </c>
      <c r="M69" s="15"/>
      <c r="U69" s="7"/>
      <c r="V69" s="7"/>
    </row>
    <row r="70" spans="1:22" ht="18.75">
      <c r="A70" s="91"/>
      <c r="B70" s="53">
        <v>25</v>
      </c>
      <c r="C70" s="87"/>
      <c r="D70" s="87"/>
      <c r="E70" s="87"/>
      <c r="F70" s="87"/>
      <c r="G70" s="87"/>
      <c r="H70" s="31">
        <v>69249.77</v>
      </c>
      <c r="I70" s="31">
        <f t="shared" si="7"/>
        <v>81714.728600000002</v>
      </c>
      <c r="M70" s="13"/>
      <c r="U70" s="7"/>
      <c r="V70" s="7"/>
    </row>
    <row r="71" spans="1:22" ht="18.75">
      <c r="A71" s="91"/>
      <c r="B71" s="43">
        <v>32</v>
      </c>
      <c r="C71" s="87"/>
      <c r="D71" s="87"/>
      <c r="E71" s="87"/>
      <c r="F71" s="87"/>
      <c r="G71" s="87"/>
      <c r="H71" s="24">
        <v>70689.22</v>
      </c>
      <c r="I71" s="24">
        <f t="shared" si="7"/>
        <v>83413.279599999994</v>
      </c>
      <c r="M71" s="15"/>
      <c r="U71" s="7"/>
      <c r="V71" s="7"/>
    </row>
    <row r="72" spans="1:22" ht="18.75">
      <c r="A72" s="91"/>
      <c r="B72" s="53">
        <v>40</v>
      </c>
      <c r="C72" s="87"/>
      <c r="D72" s="87"/>
      <c r="E72" s="87"/>
      <c r="F72" s="87"/>
      <c r="G72" s="87"/>
      <c r="H72" s="31">
        <v>77522.13</v>
      </c>
      <c r="I72" s="31">
        <f t="shared" si="7"/>
        <v>91476.113400000002</v>
      </c>
      <c r="M72" s="15"/>
      <c r="U72" s="7"/>
      <c r="V72" s="7"/>
    </row>
    <row r="73" spans="1:22" ht="18.75">
      <c r="A73" s="91"/>
      <c r="B73" s="43">
        <v>50</v>
      </c>
      <c r="C73" s="87"/>
      <c r="D73" s="87"/>
      <c r="E73" s="87"/>
      <c r="F73" s="87"/>
      <c r="G73" s="87"/>
      <c r="H73" s="24">
        <v>80286.820000000007</v>
      </c>
      <c r="I73" s="24">
        <f t="shared" si="7"/>
        <v>94738.4476</v>
      </c>
      <c r="M73" s="15"/>
      <c r="U73" s="7"/>
      <c r="V73" s="7"/>
    </row>
    <row r="74" spans="1:22" ht="18.75">
      <c r="A74" s="91"/>
      <c r="B74" s="53">
        <v>65</v>
      </c>
      <c r="C74" s="87"/>
      <c r="D74" s="87"/>
      <c r="E74" s="87"/>
      <c r="F74" s="87"/>
      <c r="G74" s="87"/>
      <c r="H74" s="31">
        <v>92540.64</v>
      </c>
      <c r="I74" s="31">
        <f t="shared" si="7"/>
        <v>109197.9552</v>
      </c>
      <c r="M74" s="15"/>
      <c r="U74" s="7"/>
      <c r="V74" s="7"/>
    </row>
    <row r="75" spans="1:22" ht="19.149999999999999" customHeight="1">
      <c r="A75" s="91"/>
      <c r="B75" s="43">
        <v>80</v>
      </c>
      <c r="C75" s="87"/>
      <c r="D75" s="87"/>
      <c r="E75" s="87"/>
      <c r="F75" s="87"/>
      <c r="G75" s="87"/>
      <c r="H75" s="24">
        <v>97709.17</v>
      </c>
      <c r="I75" s="24">
        <f t="shared" si="7"/>
        <v>115296.82059999999</v>
      </c>
      <c r="M75" s="15"/>
      <c r="U75" s="7"/>
      <c r="V75" s="7"/>
    </row>
    <row r="76" spans="1:22" ht="16.149999999999999" customHeight="1">
      <c r="A76" s="80" t="s">
        <v>46</v>
      </c>
      <c r="B76" s="80"/>
      <c r="C76" s="80"/>
      <c r="D76" s="80"/>
      <c r="E76" s="80"/>
      <c r="F76" s="80"/>
      <c r="G76" s="80"/>
      <c r="H76" s="80"/>
      <c r="I76" s="80"/>
      <c r="M76" s="15"/>
      <c r="U76" s="7"/>
      <c r="V76" s="7"/>
    </row>
    <row r="77" spans="1:22" ht="16.899999999999999" customHeight="1">
      <c r="A77" s="90" t="s">
        <v>189</v>
      </c>
      <c r="B77" s="43">
        <v>15</v>
      </c>
      <c r="C77" s="87" t="s">
        <v>186</v>
      </c>
      <c r="D77" s="87" t="s">
        <v>135</v>
      </c>
      <c r="E77" s="87">
        <v>25</v>
      </c>
      <c r="F77" s="87" t="s">
        <v>64</v>
      </c>
      <c r="G77" s="87" t="s">
        <v>68</v>
      </c>
      <c r="H77" s="24">
        <v>76553.009999999995</v>
      </c>
      <c r="I77" s="24">
        <f>H77*1.18</f>
        <v>90332.551799999987</v>
      </c>
      <c r="M77" s="15"/>
      <c r="U77" s="7"/>
      <c r="V77" s="7"/>
    </row>
    <row r="78" spans="1:22" ht="16.149999999999999" customHeight="1">
      <c r="A78" s="90"/>
      <c r="B78" s="53">
        <v>20</v>
      </c>
      <c r="C78" s="87"/>
      <c r="D78" s="87"/>
      <c r="E78" s="87"/>
      <c r="F78" s="87"/>
      <c r="G78" s="87"/>
      <c r="H78" s="31">
        <v>77701.460000000006</v>
      </c>
      <c r="I78" s="31">
        <f t="shared" ref="I78:I84" si="8">H78*1.18</f>
        <v>91687.722800000003</v>
      </c>
      <c r="M78" s="15"/>
      <c r="U78" s="7"/>
      <c r="V78" s="7"/>
    </row>
    <row r="79" spans="1:22" ht="16.899999999999999" customHeight="1">
      <c r="A79" s="90"/>
      <c r="B79" s="43">
        <v>25</v>
      </c>
      <c r="C79" s="87"/>
      <c r="D79" s="87"/>
      <c r="E79" s="87"/>
      <c r="F79" s="87"/>
      <c r="G79" s="87"/>
      <c r="H79" s="24">
        <v>78992.87</v>
      </c>
      <c r="I79" s="24">
        <f t="shared" si="8"/>
        <v>93211.586599999995</v>
      </c>
      <c r="M79" s="13"/>
      <c r="U79" s="7"/>
      <c r="V79" s="7"/>
    </row>
    <row r="80" spans="1:22" ht="18" customHeight="1">
      <c r="A80" s="90"/>
      <c r="B80" s="53">
        <v>32</v>
      </c>
      <c r="C80" s="87"/>
      <c r="D80" s="87"/>
      <c r="E80" s="87"/>
      <c r="F80" s="87"/>
      <c r="G80" s="87"/>
      <c r="H80" s="31">
        <v>83130.490000000005</v>
      </c>
      <c r="I80" s="31">
        <f t="shared" si="8"/>
        <v>98093.978199999998</v>
      </c>
      <c r="M80" s="14"/>
      <c r="U80" s="7"/>
      <c r="V80" s="7"/>
    </row>
    <row r="81" spans="1:22" ht="17.45" customHeight="1">
      <c r="A81" s="90"/>
      <c r="B81" s="43">
        <v>40</v>
      </c>
      <c r="C81" s="87"/>
      <c r="D81" s="87"/>
      <c r="E81" s="87"/>
      <c r="F81" s="87"/>
      <c r="G81" s="87"/>
      <c r="H81" s="24">
        <v>90121.279999999999</v>
      </c>
      <c r="I81" s="24">
        <f t="shared" si="8"/>
        <v>106343.11039999999</v>
      </c>
      <c r="M81" s="14"/>
      <c r="U81" s="7"/>
      <c r="V81" s="7"/>
    </row>
    <row r="82" spans="1:22" ht="16.899999999999999" customHeight="1">
      <c r="A82" s="90"/>
      <c r="B82" s="53">
        <v>50</v>
      </c>
      <c r="C82" s="87"/>
      <c r="D82" s="87"/>
      <c r="E82" s="87"/>
      <c r="F82" s="87"/>
      <c r="G82" s="87"/>
      <c r="H82" s="31">
        <v>92744.88</v>
      </c>
      <c r="I82" s="31">
        <f t="shared" si="8"/>
        <v>109438.9584</v>
      </c>
      <c r="M82" s="14"/>
      <c r="U82" s="7"/>
      <c r="V82" s="7"/>
    </row>
    <row r="83" spans="1:22" ht="16.149999999999999" customHeight="1">
      <c r="A83" s="90"/>
      <c r="B83" s="43">
        <v>65</v>
      </c>
      <c r="C83" s="87"/>
      <c r="D83" s="87"/>
      <c r="E83" s="87"/>
      <c r="F83" s="87"/>
      <c r="G83" s="87"/>
      <c r="H83" s="24">
        <v>109989.95</v>
      </c>
      <c r="I83" s="24">
        <f t="shared" si="8"/>
        <v>129788.14099999999</v>
      </c>
      <c r="M83" s="15"/>
      <c r="U83" s="7"/>
      <c r="V83" s="7"/>
    </row>
    <row r="84" spans="1:22" ht="17.45" customHeight="1">
      <c r="A84" s="90"/>
      <c r="B84" s="53">
        <v>80</v>
      </c>
      <c r="C84" s="87"/>
      <c r="D84" s="87"/>
      <c r="E84" s="87"/>
      <c r="F84" s="87"/>
      <c r="G84" s="87"/>
      <c r="H84" s="31">
        <v>119151.1</v>
      </c>
      <c r="I84" s="31">
        <f t="shared" si="8"/>
        <v>140598.29800000001</v>
      </c>
      <c r="M84" s="15"/>
      <c r="U84" s="7"/>
      <c r="V84" s="7"/>
    </row>
    <row r="85" spans="1:22" ht="9" customHeight="1">
      <c r="A85" s="88"/>
      <c r="B85" s="88"/>
      <c r="C85" s="87"/>
      <c r="D85" s="87"/>
      <c r="E85" s="87"/>
      <c r="F85" s="87"/>
      <c r="G85" s="87"/>
      <c r="H85" s="89"/>
      <c r="I85" s="89"/>
      <c r="M85" s="15"/>
    </row>
    <row r="86" spans="1:22" ht="16.149999999999999" customHeight="1">
      <c r="A86" s="90" t="s">
        <v>188</v>
      </c>
      <c r="B86" s="53">
        <v>15</v>
      </c>
      <c r="C86" s="87"/>
      <c r="D86" s="87"/>
      <c r="E86" s="87"/>
      <c r="F86" s="87"/>
      <c r="G86" s="87"/>
      <c r="H86" s="31">
        <v>82617.34</v>
      </c>
      <c r="I86" s="31">
        <f>H86*1.18</f>
        <v>97488.461199999991</v>
      </c>
      <c r="M86" s="15"/>
    </row>
    <row r="87" spans="1:22" ht="16.899999999999999" customHeight="1">
      <c r="A87" s="90"/>
      <c r="B87" s="43">
        <v>20</v>
      </c>
      <c r="C87" s="87"/>
      <c r="D87" s="87"/>
      <c r="E87" s="87"/>
      <c r="F87" s="87"/>
      <c r="G87" s="87"/>
      <c r="H87" s="24">
        <v>84386.46</v>
      </c>
      <c r="I87" s="24">
        <f t="shared" ref="I87:I93" si="9">H87*1.18</f>
        <v>99576.022800000006</v>
      </c>
      <c r="M87" s="15"/>
    </row>
    <row r="88" spans="1:22" ht="16.149999999999999" customHeight="1">
      <c r="A88" s="90"/>
      <c r="B88" s="53">
        <v>25</v>
      </c>
      <c r="C88" s="87"/>
      <c r="D88" s="87"/>
      <c r="E88" s="87"/>
      <c r="F88" s="87"/>
      <c r="G88" s="87"/>
      <c r="H88" s="31">
        <v>85230.48</v>
      </c>
      <c r="I88" s="31">
        <f t="shared" si="9"/>
        <v>100571.96639999999</v>
      </c>
      <c r="M88" s="13"/>
    </row>
    <row r="89" spans="1:22" ht="16.899999999999999" customHeight="1">
      <c r="A89" s="90"/>
      <c r="B89" s="43">
        <v>32</v>
      </c>
      <c r="C89" s="87"/>
      <c r="D89" s="87"/>
      <c r="E89" s="87"/>
      <c r="F89" s="87"/>
      <c r="G89" s="87"/>
      <c r="H89" s="24">
        <v>87002.11</v>
      </c>
      <c r="I89" s="24">
        <f t="shared" si="9"/>
        <v>102662.4898</v>
      </c>
      <c r="M89" s="15"/>
    </row>
    <row r="90" spans="1:22" ht="18.75">
      <c r="A90" s="90"/>
      <c r="B90" s="53">
        <v>40</v>
      </c>
      <c r="C90" s="87"/>
      <c r="D90" s="87"/>
      <c r="E90" s="87"/>
      <c r="F90" s="87"/>
      <c r="G90" s="87"/>
      <c r="H90" s="31">
        <v>95411.86</v>
      </c>
      <c r="I90" s="31">
        <f t="shared" si="9"/>
        <v>112585.9948</v>
      </c>
      <c r="M90" s="15"/>
    </row>
    <row r="91" spans="1:22" ht="16.899999999999999" customHeight="1">
      <c r="A91" s="90"/>
      <c r="B91" s="43">
        <v>50</v>
      </c>
      <c r="C91" s="87"/>
      <c r="D91" s="87"/>
      <c r="E91" s="87"/>
      <c r="F91" s="87"/>
      <c r="G91" s="87"/>
      <c r="H91" s="24">
        <v>98814.54</v>
      </c>
      <c r="I91" s="24">
        <f t="shared" si="9"/>
        <v>116601.15719999999</v>
      </c>
      <c r="M91" s="15"/>
    </row>
    <row r="92" spans="1:22" ht="16.899999999999999" customHeight="1">
      <c r="A92" s="90"/>
      <c r="B92" s="53">
        <v>65</v>
      </c>
      <c r="C92" s="87"/>
      <c r="D92" s="87"/>
      <c r="E92" s="87"/>
      <c r="F92" s="87"/>
      <c r="G92" s="87"/>
      <c r="H92" s="31">
        <v>113896.18</v>
      </c>
      <c r="I92" s="31">
        <f t="shared" si="9"/>
        <v>134397.49239999999</v>
      </c>
      <c r="M92" s="15"/>
    </row>
    <row r="93" spans="1:22" ht="18.75">
      <c r="A93" s="90"/>
      <c r="B93" s="43">
        <v>80</v>
      </c>
      <c r="C93" s="87"/>
      <c r="D93" s="87"/>
      <c r="E93" s="87"/>
      <c r="F93" s="87"/>
      <c r="G93" s="87"/>
      <c r="H93" s="24">
        <v>120257.44</v>
      </c>
      <c r="I93" s="24">
        <f t="shared" si="9"/>
        <v>141903.77919999999</v>
      </c>
      <c r="M93" s="15"/>
    </row>
    <row r="94" spans="1:22" ht="18.75">
      <c r="M94" s="15"/>
    </row>
    <row r="95" spans="1:22" ht="18.75">
      <c r="M95" s="15"/>
    </row>
    <row r="96" spans="1:22" ht="18.75">
      <c r="M96" s="15"/>
    </row>
  </sheetData>
  <mergeCells count="52">
    <mergeCell ref="A1:I1"/>
    <mergeCell ref="F5:F25"/>
    <mergeCell ref="A2:I2"/>
    <mergeCell ref="A49:B49"/>
    <mergeCell ref="H15:I15"/>
    <mergeCell ref="A4:I4"/>
    <mergeCell ref="A26:I26"/>
    <mergeCell ref="A15:B15"/>
    <mergeCell ref="G5:G25"/>
    <mergeCell ref="C5:C25"/>
    <mergeCell ref="E27:E39"/>
    <mergeCell ref="E41:E57"/>
    <mergeCell ref="F27:F39"/>
    <mergeCell ref="G41:G57"/>
    <mergeCell ref="G59:G75"/>
    <mergeCell ref="H33:I33"/>
    <mergeCell ref="H49:I49"/>
    <mergeCell ref="H67:I67"/>
    <mergeCell ref="F41:F57"/>
    <mergeCell ref="G27:G39"/>
    <mergeCell ref="A40:I40"/>
    <mergeCell ref="A33:B33"/>
    <mergeCell ref="D59:D75"/>
    <mergeCell ref="E59:E75"/>
    <mergeCell ref="F59:F75"/>
    <mergeCell ref="A59:A66"/>
    <mergeCell ref="A77:A84"/>
    <mergeCell ref="D5:D25"/>
    <mergeCell ref="E5:E25"/>
    <mergeCell ref="C27:C39"/>
    <mergeCell ref="D27:D39"/>
    <mergeCell ref="D41:D57"/>
    <mergeCell ref="A50:A57"/>
    <mergeCell ref="A68:A75"/>
    <mergeCell ref="C77:C93"/>
    <mergeCell ref="C41:C57"/>
    <mergeCell ref="A5:A14"/>
    <mergeCell ref="A16:A25"/>
    <mergeCell ref="A27:A32"/>
    <mergeCell ref="A34:A39"/>
    <mergeCell ref="A41:A48"/>
    <mergeCell ref="A67:B67"/>
    <mergeCell ref="G77:G93"/>
    <mergeCell ref="A58:I58"/>
    <mergeCell ref="A76:I76"/>
    <mergeCell ref="A85:B85"/>
    <mergeCell ref="H85:I85"/>
    <mergeCell ref="A86:A93"/>
    <mergeCell ref="D77:D93"/>
    <mergeCell ref="E77:E93"/>
    <mergeCell ref="F77:F93"/>
    <mergeCell ref="C59:C7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orientation="portrait" horizontalDpi="180" verticalDpi="180" r:id="rId1"/>
  <headerFooter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84"/>
  <sheetViews>
    <sheetView tabSelected="1" view="pageBreakPreview" zoomScale="70" zoomScaleNormal="100" zoomScaleSheetLayoutView="70" workbookViewId="0">
      <selection activeCell="A82" sqref="A82"/>
    </sheetView>
  </sheetViews>
  <sheetFormatPr defaultRowHeight="15"/>
  <cols>
    <col min="1" max="1" width="18.7109375" customWidth="1"/>
    <col min="2" max="2" width="10.28515625" customWidth="1"/>
    <col min="3" max="3" width="24.28515625" customWidth="1"/>
    <col min="4" max="4" width="32" customWidth="1"/>
    <col min="5" max="5" width="15.140625" customWidth="1"/>
    <col min="6" max="6" width="16" customWidth="1"/>
    <col min="7" max="7" width="17.28515625" customWidth="1"/>
    <col min="8" max="8" width="23.5703125" customWidth="1"/>
    <col min="9" max="10" width="19" customWidth="1"/>
  </cols>
  <sheetData>
    <row r="1" spans="1:10" s="7" customFormat="1" ht="54.6" customHeight="1">
      <c r="A1" s="85" t="s">
        <v>170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s="7" customFormat="1" ht="18.75">
      <c r="A2" s="80" t="s">
        <v>69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7" customFormat="1" ht="75">
      <c r="A3" s="23" t="s">
        <v>48</v>
      </c>
      <c r="B3" s="23" t="s">
        <v>169</v>
      </c>
      <c r="C3" s="5" t="s">
        <v>71</v>
      </c>
      <c r="D3" s="5" t="s">
        <v>109</v>
      </c>
      <c r="E3" s="5" t="s">
        <v>61</v>
      </c>
      <c r="F3" s="5" t="s">
        <v>62</v>
      </c>
      <c r="G3" s="5" t="s">
        <v>60</v>
      </c>
      <c r="H3" s="5" t="s">
        <v>51</v>
      </c>
      <c r="I3" s="6" t="s">
        <v>44</v>
      </c>
      <c r="J3" s="6" t="s">
        <v>45</v>
      </c>
    </row>
    <row r="4" spans="1:10" s="7" customFormat="1" ht="19.5" customHeight="1">
      <c r="A4" s="95" t="s">
        <v>107</v>
      </c>
      <c r="B4" s="96">
        <v>15</v>
      </c>
      <c r="C4" s="33" t="s">
        <v>100</v>
      </c>
      <c r="D4" s="95" t="s">
        <v>70</v>
      </c>
      <c r="E4" s="96" t="s">
        <v>133</v>
      </c>
      <c r="F4" s="95">
        <v>16</v>
      </c>
      <c r="G4" s="95" t="s">
        <v>63</v>
      </c>
      <c r="H4" s="95" t="s">
        <v>78</v>
      </c>
      <c r="I4" s="34">
        <v>22836.9</v>
      </c>
      <c r="J4" s="34">
        <f>I4*1.18</f>
        <v>26947.542000000001</v>
      </c>
    </row>
    <row r="5" spans="1:10" s="7" customFormat="1" ht="21" customHeight="1">
      <c r="A5" s="95"/>
      <c r="B5" s="96"/>
      <c r="C5" s="18" t="s">
        <v>101</v>
      </c>
      <c r="D5" s="95"/>
      <c r="E5" s="96"/>
      <c r="F5" s="95"/>
      <c r="G5" s="95"/>
      <c r="H5" s="95"/>
      <c r="I5" s="19">
        <v>20548.900000000001</v>
      </c>
      <c r="J5" s="19">
        <f t="shared" ref="J5:J18" si="0">I5*1.18</f>
        <v>24247.702000000001</v>
      </c>
    </row>
    <row r="6" spans="1:10" s="7" customFormat="1" ht="18.75">
      <c r="A6" s="95"/>
      <c r="B6" s="96">
        <v>20</v>
      </c>
      <c r="C6" s="33" t="s">
        <v>100</v>
      </c>
      <c r="D6" s="96" t="s">
        <v>72</v>
      </c>
      <c r="E6" s="96"/>
      <c r="F6" s="95"/>
      <c r="G6" s="95"/>
      <c r="H6" s="95"/>
      <c r="I6" s="34">
        <v>22956.2</v>
      </c>
      <c r="J6" s="34">
        <f t="shared" si="0"/>
        <v>27088.315999999999</v>
      </c>
    </row>
    <row r="7" spans="1:10" s="7" customFormat="1" ht="18.75">
      <c r="A7" s="95"/>
      <c r="B7" s="96"/>
      <c r="C7" s="18" t="s">
        <v>101</v>
      </c>
      <c r="D7" s="96"/>
      <c r="E7" s="96"/>
      <c r="F7" s="95"/>
      <c r="G7" s="95"/>
      <c r="H7" s="95"/>
      <c r="I7" s="19">
        <v>20748.5</v>
      </c>
      <c r="J7" s="19">
        <f t="shared" si="0"/>
        <v>24483.23</v>
      </c>
    </row>
    <row r="8" spans="1:10" s="7" customFormat="1" ht="18.75">
      <c r="A8" s="95"/>
      <c r="B8" s="95">
        <v>25</v>
      </c>
      <c r="C8" s="33" t="s">
        <v>100</v>
      </c>
      <c r="D8" s="95" t="s">
        <v>73</v>
      </c>
      <c r="E8" s="96"/>
      <c r="F8" s="95"/>
      <c r="G8" s="95"/>
      <c r="H8" s="95"/>
      <c r="I8" s="34">
        <v>23686.91</v>
      </c>
      <c r="J8" s="34">
        <f t="shared" si="0"/>
        <v>27950.553799999998</v>
      </c>
    </row>
    <row r="9" spans="1:10" s="7" customFormat="1" ht="18.75">
      <c r="A9" s="95"/>
      <c r="B9" s="95"/>
      <c r="C9" s="18" t="s">
        <v>102</v>
      </c>
      <c r="D9" s="95"/>
      <c r="E9" s="96"/>
      <c r="F9" s="95"/>
      <c r="G9" s="95"/>
      <c r="H9" s="95"/>
      <c r="I9" s="19">
        <v>27271.31</v>
      </c>
      <c r="J9" s="19">
        <f t="shared" si="0"/>
        <v>32180.145799999998</v>
      </c>
    </row>
    <row r="10" spans="1:10" s="7" customFormat="1" ht="18.75">
      <c r="A10" s="95"/>
      <c r="B10" s="95"/>
      <c r="C10" s="33" t="s">
        <v>103</v>
      </c>
      <c r="D10" s="95"/>
      <c r="E10" s="96"/>
      <c r="F10" s="95"/>
      <c r="G10" s="95"/>
      <c r="H10" s="95"/>
      <c r="I10" s="34">
        <v>23686.91</v>
      </c>
      <c r="J10" s="34">
        <f t="shared" si="0"/>
        <v>27950.553799999998</v>
      </c>
    </row>
    <row r="11" spans="1:10" s="7" customFormat="1" ht="18.75">
      <c r="A11" s="95"/>
      <c r="B11" s="95">
        <v>32</v>
      </c>
      <c r="C11" s="18" t="s">
        <v>102</v>
      </c>
      <c r="D11" s="95" t="s">
        <v>177</v>
      </c>
      <c r="E11" s="96"/>
      <c r="F11" s="95"/>
      <c r="G11" s="95"/>
      <c r="H11" s="95"/>
      <c r="I11" s="19">
        <v>27616.05</v>
      </c>
      <c r="J11" s="19">
        <f t="shared" si="0"/>
        <v>32586.938999999998</v>
      </c>
    </row>
    <row r="12" spans="1:10" s="7" customFormat="1" ht="18.75">
      <c r="A12" s="95"/>
      <c r="B12" s="95"/>
      <c r="C12" s="33" t="s">
        <v>103</v>
      </c>
      <c r="D12" s="95"/>
      <c r="E12" s="96"/>
      <c r="F12" s="95"/>
      <c r="G12" s="95"/>
      <c r="H12" s="95"/>
      <c r="I12" s="34">
        <v>25456.32</v>
      </c>
      <c r="J12" s="34">
        <f t="shared" si="0"/>
        <v>30038.457599999998</v>
      </c>
    </row>
    <row r="13" spans="1:10" s="7" customFormat="1" ht="18.75">
      <c r="A13" s="95"/>
      <c r="B13" s="95">
        <v>40</v>
      </c>
      <c r="C13" s="18" t="s">
        <v>102</v>
      </c>
      <c r="D13" s="95" t="s">
        <v>174</v>
      </c>
      <c r="E13" s="96"/>
      <c r="F13" s="95"/>
      <c r="G13" s="95"/>
      <c r="H13" s="95"/>
      <c r="I13" s="19">
        <v>28041.23</v>
      </c>
      <c r="J13" s="19">
        <f>I13*1.18</f>
        <v>33088.651399999995</v>
      </c>
    </row>
    <row r="14" spans="1:10" s="7" customFormat="1" ht="18.75">
      <c r="A14" s="95"/>
      <c r="B14" s="95"/>
      <c r="C14" s="33" t="s">
        <v>173</v>
      </c>
      <c r="D14" s="95"/>
      <c r="E14" s="96"/>
      <c r="F14" s="95"/>
      <c r="G14" s="95"/>
      <c r="H14" s="95"/>
      <c r="I14" s="34">
        <v>28041.23</v>
      </c>
      <c r="J14" s="34">
        <f t="shared" si="0"/>
        <v>33088.651399999995</v>
      </c>
    </row>
    <row r="15" spans="1:10" s="7" customFormat="1" ht="18.75">
      <c r="A15" s="95"/>
      <c r="B15" s="95">
        <v>50</v>
      </c>
      <c r="C15" s="18" t="s">
        <v>102</v>
      </c>
      <c r="D15" s="96" t="s">
        <v>75</v>
      </c>
      <c r="E15" s="96"/>
      <c r="F15" s="95"/>
      <c r="G15" s="95"/>
      <c r="H15" s="95"/>
      <c r="I15" s="19">
        <v>29877.97</v>
      </c>
      <c r="J15" s="19">
        <f t="shared" si="0"/>
        <v>35256.0046</v>
      </c>
    </row>
    <row r="16" spans="1:10" s="7" customFormat="1" ht="18.75">
      <c r="A16" s="95"/>
      <c r="B16" s="95"/>
      <c r="C16" s="33" t="s">
        <v>173</v>
      </c>
      <c r="D16" s="96"/>
      <c r="E16" s="96"/>
      <c r="F16" s="95"/>
      <c r="G16" s="95"/>
      <c r="H16" s="95"/>
      <c r="I16" s="34">
        <v>29877.97</v>
      </c>
      <c r="J16" s="34">
        <f t="shared" si="0"/>
        <v>35256.0046</v>
      </c>
    </row>
    <row r="17" spans="1:11" s="7" customFormat="1" ht="18.75">
      <c r="A17" s="95"/>
      <c r="B17" s="49">
        <v>65</v>
      </c>
      <c r="C17" s="18" t="s">
        <v>104</v>
      </c>
      <c r="D17" s="50" t="s">
        <v>76</v>
      </c>
      <c r="E17" s="96"/>
      <c r="F17" s="95"/>
      <c r="G17" s="95"/>
      <c r="H17" s="95"/>
      <c r="I17" s="19">
        <v>36247.15</v>
      </c>
      <c r="J17" s="19">
        <f t="shared" si="0"/>
        <v>42771.637000000002</v>
      </c>
    </row>
    <row r="18" spans="1:11" s="7" customFormat="1" ht="18.75">
      <c r="A18" s="95"/>
      <c r="B18" s="49">
        <v>80</v>
      </c>
      <c r="C18" s="33" t="s">
        <v>104</v>
      </c>
      <c r="D18" s="50" t="s">
        <v>77</v>
      </c>
      <c r="E18" s="96"/>
      <c r="F18" s="95"/>
      <c r="G18" s="95"/>
      <c r="H18" s="95"/>
      <c r="I18" s="34">
        <v>37725.72</v>
      </c>
      <c r="J18" s="34">
        <f t="shared" si="0"/>
        <v>44516.349600000001</v>
      </c>
    </row>
    <row r="19" spans="1:11" s="7" customFormat="1" ht="15.6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</row>
    <row r="20" spans="1:11" s="7" customFormat="1" ht="20.25" customHeight="1">
      <c r="A20" s="95" t="s">
        <v>244</v>
      </c>
      <c r="B20" s="96">
        <v>15</v>
      </c>
      <c r="C20" s="35" t="s">
        <v>100</v>
      </c>
      <c r="D20" s="95" t="s">
        <v>70</v>
      </c>
      <c r="E20" s="96" t="s">
        <v>134</v>
      </c>
      <c r="F20" s="95">
        <v>25</v>
      </c>
      <c r="G20" s="95" t="s">
        <v>64</v>
      </c>
      <c r="H20" s="95" t="s">
        <v>78</v>
      </c>
      <c r="I20" s="34">
        <v>28947.51</v>
      </c>
      <c r="J20" s="34">
        <f>I20*1.18</f>
        <v>34158.061799999996</v>
      </c>
      <c r="K20" s="100"/>
    </row>
    <row r="21" spans="1:11" s="7" customFormat="1" ht="18.75">
      <c r="A21" s="95"/>
      <c r="B21" s="96"/>
      <c r="C21" s="21" t="s">
        <v>101</v>
      </c>
      <c r="D21" s="95"/>
      <c r="E21" s="96"/>
      <c r="F21" s="95"/>
      <c r="G21" s="95"/>
      <c r="H21" s="95"/>
      <c r="I21" s="19">
        <v>26541.63</v>
      </c>
      <c r="J21" s="55">
        <f t="shared" ref="J21:J34" si="1">I21*1.18</f>
        <v>31319.1234</v>
      </c>
      <c r="K21" s="100"/>
    </row>
    <row r="22" spans="1:11" s="7" customFormat="1" ht="18.75">
      <c r="A22" s="95"/>
      <c r="B22" s="96">
        <v>20</v>
      </c>
      <c r="C22" s="35" t="s">
        <v>100</v>
      </c>
      <c r="D22" s="96" t="s">
        <v>72</v>
      </c>
      <c r="E22" s="96"/>
      <c r="F22" s="95"/>
      <c r="G22" s="95"/>
      <c r="H22" s="95"/>
      <c r="I22" s="34">
        <v>29235.87</v>
      </c>
      <c r="J22" s="34">
        <f t="shared" si="1"/>
        <v>34498.3266</v>
      </c>
      <c r="K22" s="100"/>
    </row>
    <row r="23" spans="1:11" s="7" customFormat="1" ht="18.75">
      <c r="A23" s="95"/>
      <c r="B23" s="96"/>
      <c r="C23" s="21" t="s">
        <v>99</v>
      </c>
      <c r="D23" s="96"/>
      <c r="E23" s="96"/>
      <c r="F23" s="95"/>
      <c r="G23" s="95"/>
      <c r="H23" s="95"/>
      <c r="I23" s="19">
        <v>27847.32</v>
      </c>
      <c r="J23" s="55">
        <f t="shared" si="1"/>
        <v>32859.837599999999</v>
      </c>
      <c r="K23" s="100"/>
    </row>
    <row r="24" spans="1:11" s="7" customFormat="1" ht="18.75">
      <c r="A24" s="95"/>
      <c r="B24" s="95">
        <v>25</v>
      </c>
      <c r="C24" s="35" t="s">
        <v>100</v>
      </c>
      <c r="D24" s="95" t="s">
        <v>73</v>
      </c>
      <c r="E24" s="96"/>
      <c r="F24" s="95"/>
      <c r="G24" s="95"/>
      <c r="H24" s="95"/>
      <c r="I24" s="34">
        <v>30792.5</v>
      </c>
      <c r="J24" s="34">
        <f t="shared" si="1"/>
        <v>36335.15</v>
      </c>
      <c r="K24" s="100"/>
    </row>
    <row r="25" spans="1:11" s="7" customFormat="1" ht="18.75">
      <c r="A25" s="95"/>
      <c r="B25" s="95"/>
      <c r="C25" s="21" t="s">
        <v>102</v>
      </c>
      <c r="D25" s="95"/>
      <c r="E25" s="96"/>
      <c r="F25" s="95"/>
      <c r="G25" s="95"/>
      <c r="H25" s="95"/>
      <c r="I25" s="19">
        <v>35452.31</v>
      </c>
      <c r="J25" s="55">
        <f t="shared" si="1"/>
        <v>41833.725799999993</v>
      </c>
      <c r="K25" s="100"/>
    </row>
    <row r="26" spans="1:11" s="7" customFormat="1" ht="18.75">
      <c r="A26" s="95"/>
      <c r="B26" s="95"/>
      <c r="C26" s="35" t="s">
        <v>105</v>
      </c>
      <c r="D26" s="95"/>
      <c r="E26" s="96"/>
      <c r="F26" s="95"/>
      <c r="G26" s="95"/>
      <c r="H26" s="95"/>
      <c r="I26" s="34">
        <v>28452.18</v>
      </c>
      <c r="J26" s="34">
        <f t="shared" si="1"/>
        <v>33573.572399999997</v>
      </c>
      <c r="K26" s="100"/>
    </row>
    <row r="27" spans="1:11" s="7" customFormat="1" ht="18.75">
      <c r="A27" s="95"/>
      <c r="B27" s="95">
        <v>32</v>
      </c>
      <c r="C27" s="21" t="s">
        <v>102</v>
      </c>
      <c r="D27" s="95" t="s">
        <v>177</v>
      </c>
      <c r="E27" s="96"/>
      <c r="F27" s="95"/>
      <c r="G27" s="95"/>
      <c r="H27" s="95"/>
      <c r="I27" s="19">
        <v>35899.519999999997</v>
      </c>
      <c r="J27" s="55">
        <f t="shared" si="1"/>
        <v>42361.433599999997</v>
      </c>
      <c r="K27" s="100"/>
    </row>
    <row r="28" spans="1:11" s="7" customFormat="1" ht="18.75">
      <c r="A28" s="95"/>
      <c r="B28" s="95"/>
      <c r="C28" s="35" t="s">
        <v>105</v>
      </c>
      <c r="D28" s="95"/>
      <c r="E28" s="96"/>
      <c r="F28" s="95"/>
      <c r="G28" s="95"/>
      <c r="H28" s="95"/>
      <c r="I28" s="34">
        <v>33421.58</v>
      </c>
      <c r="J28" s="34">
        <f t="shared" si="1"/>
        <v>39437.464399999997</v>
      </c>
      <c r="K28" s="100"/>
    </row>
    <row r="29" spans="1:11" s="7" customFormat="1" ht="18.75">
      <c r="A29" s="95"/>
      <c r="B29" s="95">
        <v>40</v>
      </c>
      <c r="C29" s="18" t="s">
        <v>102</v>
      </c>
      <c r="D29" s="95" t="s">
        <v>174</v>
      </c>
      <c r="E29" s="96"/>
      <c r="F29" s="95"/>
      <c r="G29" s="95"/>
      <c r="H29" s="95"/>
      <c r="I29" s="19">
        <v>37963.24</v>
      </c>
      <c r="J29" s="55">
        <f t="shared" si="1"/>
        <v>44796.623199999995</v>
      </c>
      <c r="K29" s="100"/>
    </row>
    <row r="30" spans="1:11" s="7" customFormat="1" ht="18.75">
      <c r="A30" s="95"/>
      <c r="B30" s="95"/>
      <c r="C30" s="33" t="s">
        <v>173</v>
      </c>
      <c r="D30" s="95"/>
      <c r="E30" s="96"/>
      <c r="F30" s="95"/>
      <c r="G30" s="95"/>
      <c r="H30" s="95"/>
      <c r="I30" s="34">
        <v>35647.120000000003</v>
      </c>
      <c r="J30" s="34">
        <f t="shared" si="1"/>
        <v>42063.601600000002</v>
      </c>
      <c r="K30" s="100"/>
    </row>
    <row r="31" spans="1:11" s="7" customFormat="1" ht="18.75">
      <c r="A31" s="95"/>
      <c r="B31" s="95">
        <v>50</v>
      </c>
      <c r="C31" s="21" t="s">
        <v>102</v>
      </c>
      <c r="D31" s="96" t="s">
        <v>75</v>
      </c>
      <c r="E31" s="96"/>
      <c r="F31" s="95"/>
      <c r="G31" s="95"/>
      <c r="H31" s="95"/>
      <c r="I31" s="19">
        <v>38841.35</v>
      </c>
      <c r="J31" s="55">
        <f t="shared" si="1"/>
        <v>45832.792999999998</v>
      </c>
      <c r="K31" s="100"/>
    </row>
    <row r="32" spans="1:11" s="7" customFormat="1" ht="18.75">
      <c r="A32" s="95"/>
      <c r="B32" s="95"/>
      <c r="C32" s="35" t="s">
        <v>172</v>
      </c>
      <c r="D32" s="96"/>
      <c r="E32" s="96"/>
      <c r="F32" s="95"/>
      <c r="G32" s="95"/>
      <c r="H32" s="95"/>
      <c r="I32" s="34">
        <v>38841.35</v>
      </c>
      <c r="J32" s="34">
        <f>I32*1.18</f>
        <v>45832.792999999998</v>
      </c>
      <c r="K32" s="100"/>
    </row>
    <row r="33" spans="1:11" s="7" customFormat="1" ht="18.75">
      <c r="A33" s="95"/>
      <c r="B33" s="49">
        <v>65</v>
      </c>
      <c r="C33" s="25" t="s">
        <v>104</v>
      </c>
      <c r="D33" s="50" t="s">
        <v>76</v>
      </c>
      <c r="E33" s="96"/>
      <c r="F33" s="95"/>
      <c r="G33" s="95"/>
      <c r="H33" s="95"/>
      <c r="I33" s="55">
        <v>47121</v>
      </c>
      <c r="J33" s="55">
        <f t="shared" si="1"/>
        <v>55602.78</v>
      </c>
      <c r="K33" s="100"/>
    </row>
    <row r="34" spans="1:11" s="7" customFormat="1" ht="18.75">
      <c r="A34" s="95"/>
      <c r="B34" s="49">
        <v>80</v>
      </c>
      <c r="C34" s="35" t="s">
        <v>104</v>
      </c>
      <c r="D34" s="50" t="s">
        <v>77</v>
      </c>
      <c r="E34" s="96"/>
      <c r="F34" s="95"/>
      <c r="G34" s="95"/>
      <c r="H34" s="95"/>
      <c r="I34" s="34">
        <v>49042.96</v>
      </c>
      <c r="J34" s="34">
        <f t="shared" si="1"/>
        <v>57870.692799999997</v>
      </c>
    </row>
    <row r="35" spans="1:11" s="7" customFormat="1" ht="18.75">
      <c r="A35" s="97" t="s">
        <v>69</v>
      </c>
      <c r="B35" s="97"/>
      <c r="C35" s="97"/>
      <c r="D35" s="97"/>
      <c r="E35" s="97"/>
      <c r="F35" s="97"/>
      <c r="G35" s="97"/>
      <c r="H35" s="97"/>
      <c r="I35" s="97"/>
      <c r="J35" s="97"/>
    </row>
    <row r="36" spans="1:11" s="7" customFormat="1" ht="18" customHeight="1">
      <c r="A36" s="95" t="s">
        <v>108</v>
      </c>
      <c r="B36" s="96">
        <v>15</v>
      </c>
      <c r="C36" s="35" t="s">
        <v>100</v>
      </c>
      <c r="D36" s="95" t="s">
        <v>70</v>
      </c>
      <c r="E36" s="96" t="s">
        <v>133</v>
      </c>
      <c r="F36" s="95">
        <v>16</v>
      </c>
      <c r="G36" s="95" t="s">
        <v>63</v>
      </c>
      <c r="H36" s="95" t="s">
        <v>79</v>
      </c>
      <c r="I36" s="34">
        <v>22836.9</v>
      </c>
      <c r="J36" s="34">
        <f>I36*1.18</f>
        <v>26947.542000000001</v>
      </c>
    </row>
    <row r="37" spans="1:11" s="7" customFormat="1" ht="18.75">
      <c r="A37" s="95"/>
      <c r="B37" s="96"/>
      <c r="C37" s="21" t="s">
        <v>99</v>
      </c>
      <c r="D37" s="95"/>
      <c r="E37" s="96"/>
      <c r="F37" s="95"/>
      <c r="G37" s="95"/>
      <c r="H37" s="95"/>
      <c r="I37" s="19">
        <v>20548.900000000001</v>
      </c>
      <c r="J37" s="19">
        <f t="shared" ref="J37:J51" si="2">I37*1.18</f>
        <v>24247.702000000001</v>
      </c>
    </row>
    <row r="38" spans="1:11" s="7" customFormat="1" ht="18.75">
      <c r="A38" s="95"/>
      <c r="B38" s="96">
        <v>20</v>
      </c>
      <c r="C38" s="35" t="s">
        <v>106</v>
      </c>
      <c r="D38" s="96" t="s">
        <v>72</v>
      </c>
      <c r="E38" s="96"/>
      <c r="F38" s="95"/>
      <c r="G38" s="95"/>
      <c r="H38" s="95"/>
      <c r="I38" s="34">
        <v>22956.2</v>
      </c>
      <c r="J38" s="34">
        <f t="shared" si="2"/>
        <v>27088.315999999999</v>
      </c>
    </row>
    <row r="39" spans="1:11" s="7" customFormat="1" ht="18.75">
      <c r="A39" s="95"/>
      <c r="B39" s="96"/>
      <c r="C39" s="21" t="s">
        <v>99</v>
      </c>
      <c r="D39" s="96"/>
      <c r="E39" s="96"/>
      <c r="F39" s="95"/>
      <c r="G39" s="95"/>
      <c r="H39" s="95"/>
      <c r="I39" s="19">
        <v>20748.5</v>
      </c>
      <c r="J39" s="19">
        <f t="shared" si="2"/>
        <v>24483.23</v>
      </c>
    </row>
    <row r="40" spans="1:11" s="7" customFormat="1" ht="18.75">
      <c r="A40" s="95"/>
      <c r="B40" s="95">
        <v>25</v>
      </c>
      <c r="C40" s="35" t="s">
        <v>100</v>
      </c>
      <c r="D40" s="95" t="s">
        <v>73</v>
      </c>
      <c r="E40" s="96"/>
      <c r="F40" s="95"/>
      <c r="G40" s="95"/>
      <c r="H40" s="95"/>
      <c r="I40" s="34">
        <v>23686.91</v>
      </c>
      <c r="J40" s="34">
        <f t="shared" si="2"/>
        <v>27950.553799999998</v>
      </c>
    </row>
    <row r="41" spans="1:11" s="7" customFormat="1" ht="18.75">
      <c r="A41" s="95"/>
      <c r="B41" s="95"/>
      <c r="C41" s="21" t="s">
        <v>99</v>
      </c>
      <c r="D41" s="95"/>
      <c r="E41" s="96"/>
      <c r="F41" s="95"/>
      <c r="G41" s="95"/>
      <c r="H41" s="95"/>
      <c r="I41" s="19">
        <v>21587.599999999999</v>
      </c>
      <c r="J41" s="19">
        <f t="shared" si="2"/>
        <v>25473.367999999999</v>
      </c>
    </row>
    <row r="42" spans="1:11" s="7" customFormat="1" ht="18.75">
      <c r="A42" s="95"/>
      <c r="B42" s="95">
        <v>32</v>
      </c>
      <c r="C42" s="35" t="s">
        <v>106</v>
      </c>
      <c r="D42" s="95" t="s">
        <v>178</v>
      </c>
      <c r="E42" s="96"/>
      <c r="F42" s="95"/>
      <c r="G42" s="95"/>
      <c r="H42" s="95"/>
      <c r="I42" s="34">
        <v>24032.61</v>
      </c>
      <c r="J42" s="34">
        <f t="shared" si="2"/>
        <v>28358.479800000001</v>
      </c>
    </row>
    <row r="43" spans="1:11" s="7" customFormat="1" ht="18.75">
      <c r="A43" s="95"/>
      <c r="B43" s="95"/>
      <c r="C43" s="21" t="s">
        <v>105</v>
      </c>
      <c r="D43" s="95"/>
      <c r="E43" s="96"/>
      <c r="F43" s="95"/>
      <c r="G43" s="95"/>
      <c r="H43" s="95"/>
      <c r="I43" s="19">
        <v>23158.74</v>
      </c>
      <c r="J43" s="19">
        <f t="shared" si="2"/>
        <v>27327.313200000001</v>
      </c>
    </row>
    <row r="44" spans="1:11" s="7" customFormat="1" ht="18.75">
      <c r="A44" s="95"/>
      <c r="B44" s="95">
        <v>40</v>
      </c>
      <c r="C44" s="35" t="s">
        <v>106</v>
      </c>
      <c r="D44" s="95" t="s">
        <v>74</v>
      </c>
      <c r="E44" s="96"/>
      <c r="F44" s="95"/>
      <c r="G44" s="95"/>
      <c r="H44" s="95"/>
      <c r="I44" s="34">
        <v>28564.9</v>
      </c>
      <c r="J44" s="34">
        <f t="shared" si="2"/>
        <v>33706.582000000002</v>
      </c>
    </row>
    <row r="45" spans="1:11" s="7" customFormat="1" ht="18.75">
      <c r="A45" s="95"/>
      <c r="B45" s="95"/>
      <c r="C45" s="21" t="s">
        <v>105</v>
      </c>
      <c r="D45" s="95"/>
      <c r="E45" s="96"/>
      <c r="F45" s="95"/>
      <c r="G45" s="95"/>
      <c r="H45" s="95"/>
      <c r="I45" s="19">
        <v>28041.23</v>
      </c>
      <c r="J45" s="19">
        <f t="shared" si="2"/>
        <v>33088.651399999995</v>
      </c>
    </row>
    <row r="46" spans="1:11" s="7" customFormat="1" ht="18.75">
      <c r="A46" s="95"/>
      <c r="B46" s="95">
        <v>50</v>
      </c>
      <c r="C46" s="35" t="s">
        <v>102</v>
      </c>
      <c r="D46" s="96" t="s">
        <v>75</v>
      </c>
      <c r="E46" s="96"/>
      <c r="F46" s="95"/>
      <c r="G46" s="95"/>
      <c r="H46" s="95"/>
      <c r="I46" s="34">
        <v>29877.97</v>
      </c>
      <c r="J46" s="34">
        <f t="shared" si="2"/>
        <v>35256.0046</v>
      </c>
    </row>
    <row r="47" spans="1:11" s="7" customFormat="1" ht="18.75">
      <c r="A47" s="95"/>
      <c r="B47" s="95"/>
      <c r="C47" s="21" t="s">
        <v>172</v>
      </c>
      <c r="D47" s="96"/>
      <c r="E47" s="96"/>
      <c r="F47" s="95"/>
      <c r="G47" s="95"/>
      <c r="H47" s="95"/>
      <c r="I47" s="19">
        <v>29358.400000000001</v>
      </c>
      <c r="J47" s="19">
        <f t="shared" si="2"/>
        <v>34642.911999999997</v>
      </c>
    </row>
    <row r="48" spans="1:11" s="7" customFormat="1" ht="18.75">
      <c r="A48" s="95"/>
      <c r="B48" s="49">
        <v>65</v>
      </c>
      <c r="C48" s="35" t="s">
        <v>102</v>
      </c>
      <c r="D48" s="50" t="s">
        <v>76</v>
      </c>
      <c r="E48" s="96"/>
      <c r="F48" s="95"/>
      <c r="G48" s="95"/>
      <c r="H48" s="95"/>
      <c r="I48" s="34">
        <v>32328.53</v>
      </c>
      <c r="J48" s="34">
        <f t="shared" si="2"/>
        <v>38147.665399999998</v>
      </c>
    </row>
    <row r="49" spans="1:11" s="7" customFormat="1" ht="18.75">
      <c r="A49" s="95"/>
      <c r="B49" s="49">
        <v>80</v>
      </c>
      <c r="C49" s="21" t="s">
        <v>102</v>
      </c>
      <c r="D49" s="50" t="s">
        <v>77</v>
      </c>
      <c r="E49" s="96"/>
      <c r="F49" s="95"/>
      <c r="G49" s="95"/>
      <c r="H49" s="95"/>
      <c r="I49" s="19">
        <v>33807.11</v>
      </c>
      <c r="J49" s="19">
        <f t="shared" si="2"/>
        <v>39892.389799999997</v>
      </c>
    </row>
    <row r="50" spans="1:11" s="7" customFormat="1" ht="28.15" customHeight="1">
      <c r="A50" s="95" t="s">
        <v>175</v>
      </c>
      <c r="B50" s="49">
        <v>100</v>
      </c>
      <c r="C50" s="35" t="s">
        <v>102</v>
      </c>
      <c r="D50" s="51" t="s">
        <v>80</v>
      </c>
      <c r="E50" s="96"/>
      <c r="F50" s="95"/>
      <c r="G50" s="95"/>
      <c r="H50" s="95"/>
      <c r="I50" s="34">
        <v>59841.16</v>
      </c>
      <c r="J50" s="34">
        <f t="shared" si="2"/>
        <v>70612.568799999994</v>
      </c>
    </row>
    <row r="51" spans="1:11" s="7" customFormat="1" ht="27" customHeight="1">
      <c r="A51" s="95"/>
      <c r="B51" s="49">
        <v>150</v>
      </c>
      <c r="C51" s="21" t="s">
        <v>102</v>
      </c>
      <c r="D51" s="51">
        <v>250</v>
      </c>
      <c r="E51" s="96"/>
      <c r="F51" s="95"/>
      <c r="G51" s="95"/>
      <c r="H51" s="95"/>
      <c r="I51" s="19">
        <v>77956.600000000006</v>
      </c>
      <c r="J51" s="19">
        <f t="shared" si="2"/>
        <v>91988.788</v>
      </c>
    </row>
    <row r="52" spans="1:11" s="78" customFormat="1" ht="13.9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</row>
    <row r="53" spans="1:11" s="7" customFormat="1" ht="18.75">
      <c r="A53" s="95" t="s">
        <v>245</v>
      </c>
      <c r="B53" s="96">
        <v>15</v>
      </c>
      <c r="C53" s="25" t="s">
        <v>100</v>
      </c>
      <c r="D53" s="95" t="s">
        <v>70</v>
      </c>
      <c r="E53" s="96" t="s">
        <v>134</v>
      </c>
      <c r="F53" s="95">
        <v>25</v>
      </c>
      <c r="G53" s="95" t="s">
        <v>64</v>
      </c>
      <c r="H53" s="95" t="s">
        <v>79</v>
      </c>
      <c r="I53" s="55">
        <v>28947.51</v>
      </c>
      <c r="J53" s="55">
        <f>I53*1.18</f>
        <v>34158.061799999996</v>
      </c>
      <c r="K53" s="100"/>
    </row>
    <row r="54" spans="1:11" s="7" customFormat="1" ht="21.75" customHeight="1">
      <c r="A54" s="95"/>
      <c r="B54" s="96"/>
      <c r="C54" s="35" t="s">
        <v>99</v>
      </c>
      <c r="D54" s="95"/>
      <c r="E54" s="96"/>
      <c r="F54" s="95"/>
      <c r="G54" s="95"/>
      <c r="H54" s="95"/>
      <c r="I54" s="34">
        <v>26541.63</v>
      </c>
      <c r="J54" s="34">
        <f t="shared" ref="J54:J66" si="3">I54*1.18</f>
        <v>31319.1234</v>
      </c>
      <c r="K54" s="100"/>
    </row>
    <row r="55" spans="1:11" s="7" customFormat="1" ht="18.75">
      <c r="A55" s="95"/>
      <c r="B55" s="96">
        <v>20</v>
      </c>
      <c r="C55" s="25" t="s">
        <v>100</v>
      </c>
      <c r="D55" s="96" t="s">
        <v>72</v>
      </c>
      <c r="E55" s="96"/>
      <c r="F55" s="95"/>
      <c r="G55" s="95"/>
      <c r="H55" s="95"/>
      <c r="I55" s="55">
        <v>29235.87</v>
      </c>
      <c r="J55" s="55">
        <f t="shared" si="3"/>
        <v>34498.3266</v>
      </c>
      <c r="K55" s="100"/>
    </row>
    <row r="56" spans="1:11" s="7" customFormat="1" ht="18.75">
      <c r="A56" s="95"/>
      <c r="B56" s="96"/>
      <c r="C56" s="35" t="s">
        <v>99</v>
      </c>
      <c r="D56" s="96"/>
      <c r="E56" s="96"/>
      <c r="F56" s="95"/>
      <c r="G56" s="95"/>
      <c r="H56" s="95"/>
      <c r="I56" s="34">
        <v>27847.32</v>
      </c>
      <c r="J56" s="34">
        <f t="shared" si="3"/>
        <v>32859.837599999999</v>
      </c>
      <c r="K56" s="100"/>
    </row>
    <row r="57" spans="1:11" s="7" customFormat="1" ht="21.75" customHeight="1">
      <c r="A57" s="95"/>
      <c r="B57" s="95">
        <v>25</v>
      </c>
      <c r="C57" s="25" t="s">
        <v>100</v>
      </c>
      <c r="D57" s="95" t="s">
        <v>73</v>
      </c>
      <c r="E57" s="96"/>
      <c r="F57" s="95"/>
      <c r="G57" s="95"/>
      <c r="H57" s="95"/>
      <c r="I57" s="55">
        <v>30792.5</v>
      </c>
      <c r="J57" s="55">
        <f t="shared" si="3"/>
        <v>36335.15</v>
      </c>
      <c r="K57" s="100"/>
    </row>
    <row r="58" spans="1:11" s="7" customFormat="1" ht="18.75">
      <c r="A58" s="95"/>
      <c r="B58" s="95"/>
      <c r="C58" s="35" t="s">
        <v>105</v>
      </c>
      <c r="D58" s="95"/>
      <c r="E58" s="96"/>
      <c r="F58" s="95"/>
      <c r="G58" s="95"/>
      <c r="H58" s="95"/>
      <c r="I58" s="34">
        <v>28452.18</v>
      </c>
      <c r="J58" s="34">
        <f t="shared" si="3"/>
        <v>33573.572399999997</v>
      </c>
      <c r="K58" s="100"/>
    </row>
    <row r="59" spans="1:11" s="7" customFormat="1" ht="25.5" customHeight="1">
      <c r="A59" s="95"/>
      <c r="B59" s="95">
        <v>32</v>
      </c>
      <c r="C59" s="25" t="s">
        <v>106</v>
      </c>
      <c r="D59" s="95" t="s">
        <v>176</v>
      </c>
      <c r="E59" s="96"/>
      <c r="F59" s="95"/>
      <c r="G59" s="95"/>
      <c r="H59" s="95"/>
      <c r="I59" s="55">
        <v>31242.59</v>
      </c>
      <c r="J59" s="55">
        <f t="shared" si="3"/>
        <v>36866.256199999996</v>
      </c>
      <c r="K59" s="100"/>
    </row>
    <row r="60" spans="1:11" s="7" customFormat="1" ht="21.75" customHeight="1">
      <c r="A60" s="95"/>
      <c r="B60" s="95"/>
      <c r="C60" s="35" t="s">
        <v>105</v>
      </c>
      <c r="D60" s="95"/>
      <c r="E60" s="96"/>
      <c r="F60" s="95"/>
      <c r="G60" s="95"/>
      <c r="H60" s="95"/>
      <c r="I60" s="34">
        <v>33421.58</v>
      </c>
      <c r="J60" s="34">
        <f t="shared" si="3"/>
        <v>39437.464399999997</v>
      </c>
      <c r="K60" s="100"/>
    </row>
    <row r="61" spans="1:11" s="7" customFormat="1" ht="21.75" customHeight="1">
      <c r="A61" s="95"/>
      <c r="B61" s="95">
        <v>40</v>
      </c>
      <c r="C61" s="25" t="s">
        <v>106</v>
      </c>
      <c r="D61" s="95" t="s">
        <v>74</v>
      </c>
      <c r="E61" s="96"/>
      <c r="F61" s="95"/>
      <c r="G61" s="95"/>
      <c r="H61" s="95"/>
      <c r="I61" s="55">
        <v>37963.24</v>
      </c>
      <c r="J61" s="55">
        <f t="shared" si="3"/>
        <v>44796.623199999995</v>
      </c>
      <c r="K61" s="100"/>
    </row>
    <row r="62" spans="1:11" s="7" customFormat="1" ht="21.75" customHeight="1">
      <c r="A62" s="95"/>
      <c r="B62" s="95"/>
      <c r="C62" s="35" t="s">
        <v>105</v>
      </c>
      <c r="D62" s="95"/>
      <c r="E62" s="96"/>
      <c r="F62" s="95"/>
      <c r="G62" s="95"/>
      <c r="H62" s="95"/>
      <c r="I62" s="34">
        <v>35647.120000000003</v>
      </c>
      <c r="J62" s="34">
        <f t="shared" si="3"/>
        <v>42063.601600000002</v>
      </c>
      <c r="K62" s="100"/>
    </row>
    <row r="63" spans="1:11" s="7" customFormat="1" ht="21" customHeight="1">
      <c r="A63" s="95"/>
      <c r="B63" s="95">
        <v>50</v>
      </c>
      <c r="C63" s="25" t="s">
        <v>102</v>
      </c>
      <c r="D63" s="96" t="s">
        <v>75</v>
      </c>
      <c r="E63" s="96"/>
      <c r="F63" s="95"/>
      <c r="G63" s="95"/>
      <c r="H63" s="95"/>
      <c r="I63" s="55">
        <v>38841.35</v>
      </c>
      <c r="J63" s="55">
        <f t="shared" si="3"/>
        <v>45832.792999999998</v>
      </c>
      <c r="K63" s="100"/>
    </row>
    <row r="64" spans="1:11" s="7" customFormat="1" ht="17.45" customHeight="1">
      <c r="A64" s="95"/>
      <c r="B64" s="95"/>
      <c r="C64" s="35" t="s">
        <v>172</v>
      </c>
      <c r="D64" s="96"/>
      <c r="E64" s="96"/>
      <c r="F64" s="95"/>
      <c r="G64" s="95"/>
      <c r="H64" s="95"/>
      <c r="I64" s="34">
        <v>38841.35</v>
      </c>
      <c r="J64" s="34">
        <f>I64*1.18</f>
        <v>45832.792999999998</v>
      </c>
      <c r="K64" s="100"/>
    </row>
    <row r="65" spans="1:11" s="7" customFormat="1" ht="20.45" customHeight="1">
      <c r="A65" s="95"/>
      <c r="B65" s="49">
        <v>65</v>
      </c>
      <c r="C65" s="25" t="s">
        <v>102</v>
      </c>
      <c r="D65" s="50" t="s">
        <v>76</v>
      </c>
      <c r="E65" s="96"/>
      <c r="F65" s="95"/>
      <c r="G65" s="95"/>
      <c r="H65" s="95"/>
      <c r="I65" s="55">
        <v>42026.43</v>
      </c>
      <c r="J65" s="55">
        <f t="shared" si="3"/>
        <v>49591.187399999995</v>
      </c>
      <c r="K65" s="100"/>
    </row>
    <row r="66" spans="1:11" s="7" customFormat="1" ht="19.899999999999999" customHeight="1">
      <c r="A66" s="95"/>
      <c r="B66" s="49">
        <v>80</v>
      </c>
      <c r="C66" s="35" t="s">
        <v>102</v>
      </c>
      <c r="D66" s="50" t="s">
        <v>77</v>
      </c>
      <c r="E66" s="96"/>
      <c r="F66" s="95"/>
      <c r="G66" s="95"/>
      <c r="H66" s="95"/>
      <c r="I66" s="34">
        <v>43949.34</v>
      </c>
      <c r="J66" s="34">
        <f t="shared" si="3"/>
        <v>51860.221199999993</v>
      </c>
      <c r="K66" s="100"/>
    </row>
    <row r="67" spans="1:11" s="7" customFormat="1" ht="17.45" customHeight="1">
      <c r="A67" s="98"/>
      <c r="B67" s="98"/>
      <c r="C67" s="98"/>
      <c r="D67" s="98"/>
      <c r="E67" s="98"/>
      <c r="F67" s="98"/>
      <c r="G67" s="98"/>
      <c r="H67" s="98"/>
      <c r="I67" s="98"/>
      <c r="J67" s="98"/>
    </row>
    <row r="68" spans="1:11" s="7" customFormat="1" ht="18.75">
      <c r="A68" s="95" t="s">
        <v>245</v>
      </c>
      <c r="B68" s="96">
        <v>15</v>
      </c>
      <c r="C68" s="35" t="s">
        <v>100</v>
      </c>
      <c r="D68" s="95" t="s">
        <v>70</v>
      </c>
      <c r="E68" s="96" t="s">
        <v>135</v>
      </c>
      <c r="F68" s="95">
        <v>25</v>
      </c>
      <c r="G68" s="95" t="s">
        <v>64</v>
      </c>
      <c r="H68" s="95" t="s">
        <v>79</v>
      </c>
      <c r="I68" s="34">
        <v>43421.27</v>
      </c>
      <c r="J68" s="34">
        <f>I68*1.18</f>
        <v>51237.09859999999</v>
      </c>
    </row>
    <row r="69" spans="1:11" s="7" customFormat="1" ht="18.75">
      <c r="A69" s="95"/>
      <c r="B69" s="96"/>
      <c r="C69" s="21" t="s">
        <v>99</v>
      </c>
      <c r="D69" s="95"/>
      <c r="E69" s="96"/>
      <c r="F69" s="95"/>
      <c r="G69" s="95"/>
      <c r="H69" s="95"/>
      <c r="I69" s="19">
        <v>39812.449999999997</v>
      </c>
      <c r="J69" s="55">
        <f t="shared" ref="J69:J81" si="4">I69*1.18</f>
        <v>46978.690999999992</v>
      </c>
    </row>
    <row r="70" spans="1:11" s="7" customFormat="1" ht="19.5" customHeight="1">
      <c r="A70" s="95"/>
      <c r="B70" s="96">
        <v>20</v>
      </c>
      <c r="C70" s="35" t="s">
        <v>100</v>
      </c>
      <c r="D70" s="96" t="s">
        <v>72</v>
      </c>
      <c r="E70" s="96"/>
      <c r="F70" s="95"/>
      <c r="G70" s="95"/>
      <c r="H70" s="95"/>
      <c r="I70" s="34">
        <v>43853.81</v>
      </c>
      <c r="J70" s="34">
        <f t="shared" si="4"/>
        <v>51747.495799999997</v>
      </c>
    </row>
    <row r="71" spans="1:11" s="7" customFormat="1" ht="18.75">
      <c r="A71" s="95"/>
      <c r="B71" s="96"/>
      <c r="C71" s="21" t="s">
        <v>99</v>
      </c>
      <c r="D71" s="96"/>
      <c r="E71" s="96"/>
      <c r="F71" s="95"/>
      <c r="G71" s="95"/>
      <c r="H71" s="95"/>
      <c r="I71" s="19">
        <v>41770.980000000003</v>
      </c>
      <c r="J71" s="55">
        <f t="shared" si="4"/>
        <v>49289.756399999998</v>
      </c>
    </row>
    <row r="72" spans="1:11" s="7" customFormat="1" ht="24" customHeight="1">
      <c r="A72" s="95"/>
      <c r="B72" s="95">
        <v>25</v>
      </c>
      <c r="C72" s="35" t="s">
        <v>106</v>
      </c>
      <c r="D72" s="95" t="s">
        <v>73</v>
      </c>
      <c r="E72" s="96"/>
      <c r="F72" s="95"/>
      <c r="G72" s="95"/>
      <c r="H72" s="95"/>
      <c r="I72" s="34">
        <v>46188.75</v>
      </c>
      <c r="J72" s="34">
        <f t="shared" si="4"/>
        <v>54502.724999999999</v>
      </c>
    </row>
    <row r="73" spans="1:11" s="7" customFormat="1" ht="18.75">
      <c r="A73" s="95"/>
      <c r="B73" s="95"/>
      <c r="C73" s="21" t="s">
        <v>105</v>
      </c>
      <c r="D73" s="95"/>
      <c r="E73" s="96"/>
      <c r="F73" s="95"/>
      <c r="G73" s="95"/>
      <c r="H73" s="95"/>
      <c r="I73" s="19">
        <v>42678.27</v>
      </c>
      <c r="J73" s="55">
        <f t="shared" si="4"/>
        <v>50360.358599999992</v>
      </c>
    </row>
    <row r="74" spans="1:11" s="7" customFormat="1" ht="23.25" customHeight="1">
      <c r="A74" s="95"/>
      <c r="B74" s="95">
        <v>32</v>
      </c>
      <c r="C74" s="35" t="s">
        <v>100</v>
      </c>
      <c r="D74" s="95" t="s">
        <v>177</v>
      </c>
      <c r="E74" s="96"/>
      <c r="F74" s="95"/>
      <c r="G74" s="95"/>
      <c r="H74" s="95"/>
      <c r="I74" s="34">
        <v>46863.89</v>
      </c>
      <c r="J74" s="34">
        <f t="shared" si="4"/>
        <v>55299.390199999994</v>
      </c>
    </row>
    <row r="75" spans="1:11" s="7" customFormat="1" ht="18.75">
      <c r="A75" s="95"/>
      <c r="B75" s="95"/>
      <c r="C75" s="21" t="s">
        <v>105</v>
      </c>
      <c r="D75" s="95"/>
      <c r="E75" s="96"/>
      <c r="F75" s="95"/>
      <c r="G75" s="95"/>
      <c r="H75" s="95"/>
      <c r="I75" s="19">
        <v>50132.37</v>
      </c>
      <c r="J75" s="55">
        <f t="shared" si="4"/>
        <v>59156.196600000003</v>
      </c>
    </row>
    <row r="76" spans="1:11" s="7" customFormat="1" ht="18.75">
      <c r="A76" s="95"/>
      <c r="B76" s="95">
        <v>40</v>
      </c>
      <c r="C76" s="35" t="s">
        <v>106</v>
      </c>
      <c r="D76" s="95" t="s">
        <v>74</v>
      </c>
      <c r="E76" s="96"/>
      <c r="F76" s="95"/>
      <c r="G76" s="95"/>
      <c r="H76" s="95"/>
      <c r="I76" s="34">
        <v>56944.86</v>
      </c>
      <c r="J76" s="34">
        <f t="shared" si="4"/>
        <v>67194.934800000003</v>
      </c>
    </row>
    <row r="77" spans="1:11" s="7" customFormat="1" ht="18.75">
      <c r="A77" s="95"/>
      <c r="B77" s="95"/>
      <c r="C77" s="21" t="s">
        <v>105</v>
      </c>
      <c r="D77" s="95"/>
      <c r="E77" s="96"/>
      <c r="F77" s="95"/>
      <c r="G77" s="95"/>
      <c r="H77" s="95"/>
      <c r="I77" s="19">
        <v>53470.68</v>
      </c>
      <c r="J77" s="55">
        <f t="shared" si="4"/>
        <v>63095.402399999999</v>
      </c>
    </row>
    <row r="78" spans="1:11" s="7" customFormat="1" ht="19.899999999999999" customHeight="1">
      <c r="A78" s="95"/>
      <c r="B78" s="95">
        <v>50</v>
      </c>
      <c r="C78" s="35" t="s">
        <v>102</v>
      </c>
      <c r="D78" s="96" t="s">
        <v>75</v>
      </c>
      <c r="E78" s="96"/>
      <c r="F78" s="95"/>
      <c r="G78" s="95"/>
      <c r="H78" s="95"/>
      <c r="I78" s="34">
        <v>58262.03</v>
      </c>
      <c r="J78" s="34">
        <f t="shared" si="4"/>
        <v>68749.195399999997</v>
      </c>
    </row>
    <row r="79" spans="1:11" s="7" customFormat="1" ht="16.899999999999999" customHeight="1">
      <c r="A79" s="95"/>
      <c r="B79" s="95"/>
      <c r="C79" s="21" t="s">
        <v>172</v>
      </c>
      <c r="D79" s="96"/>
      <c r="E79" s="96"/>
      <c r="F79" s="95"/>
      <c r="G79" s="95"/>
      <c r="H79" s="95"/>
      <c r="I79" s="55">
        <v>58262.03</v>
      </c>
      <c r="J79" s="55">
        <f>I79*1.18</f>
        <v>68749.195399999997</v>
      </c>
    </row>
    <row r="80" spans="1:11" s="7" customFormat="1" ht="16.149999999999999" customHeight="1">
      <c r="A80" s="95"/>
      <c r="B80" s="49">
        <v>65</v>
      </c>
      <c r="C80" s="35" t="s">
        <v>102</v>
      </c>
      <c r="D80" s="50" t="s">
        <v>76</v>
      </c>
      <c r="E80" s="96"/>
      <c r="F80" s="95"/>
      <c r="G80" s="95"/>
      <c r="H80" s="95"/>
      <c r="I80" s="34">
        <v>63039.65</v>
      </c>
      <c r="J80" s="34">
        <f t="shared" si="4"/>
        <v>74386.786999999997</v>
      </c>
    </row>
    <row r="81" spans="1:10" s="7" customFormat="1" ht="19.899999999999999" customHeight="1">
      <c r="A81" s="95"/>
      <c r="B81" s="49">
        <v>80</v>
      </c>
      <c r="C81" s="25" t="s">
        <v>102</v>
      </c>
      <c r="D81" s="50" t="s">
        <v>77</v>
      </c>
      <c r="E81" s="96"/>
      <c r="F81" s="95"/>
      <c r="G81" s="95"/>
      <c r="H81" s="95"/>
      <c r="I81" s="55">
        <v>65924.009999999995</v>
      </c>
      <c r="J81" s="55">
        <f t="shared" si="4"/>
        <v>77790.331799999985</v>
      </c>
    </row>
    <row r="82" spans="1:10" s="7" customFormat="1"/>
    <row r="83" spans="1:10" s="7" customFormat="1"/>
    <row r="84" spans="1:10" s="7" customFormat="1">
      <c r="J84" s="77"/>
    </row>
  </sheetData>
  <mergeCells count="94">
    <mergeCell ref="A52:J52"/>
    <mergeCell ref="K53:K66"/>
    <mergeCell ref="K20:K33"/>
    <mergeCell ref="B72:B73"/>
    <mergeCell ref="D72:D73"/>
    <mergeCell ref="B74:B75"/>
    <mergeCell ref="D74:D75"/>
    <mergeCell ref="A67:J67"/>
    <mergeCell ref="A68:A81"/>
    <mergeCell ref="B68:B69"/>
    <mergeCell ref="D68:D69"/>
    <mergeCell ref="E68:E81"/>
    <mergeCell ref="F68:F81"/>
    <mergeCell ref="G68:G81"/>
    <mergeCell ref="H68:H81"/>
    <mergeCell ref="B70:B71"/>
    <mergeCell ref="D70:D71"/>
    <mergeCell ref="B78:B79"/>
    <mergeCell ref="D78:D79"/>
    <mergeCell ref="G53:G66"/>
    <mergeCell ref="H53:H66"/>
    <mergeCell ref="B55:B56"/>
    <mergeCell ref="D55:D56"/>
    <mergeCell ref="B57:B58"/>
    <mergeCell ref="D57:D58"/>
    <mergeCell ref="B59:B60"/>
    <mergeCell ref="D61:D62"/>
    <mergeCell ref="B61:B62"/>
    <mergeCell ref="D38:D39"/>
    <mergeCell ref="B40:B41"/>
    <mergeCell ref="D40:D41"/>
    <mergeCell ref="B42:B43"/>
    <mergeCell ref="D42:D43"/>
    <mergeCell ref="D46:D47"/>
    <mergeCell ref="A19:J19"/>
    <mergeCell ref="B22:B23"/>
    <mergeCell ref="D22:D23"/>
    <mergeCell ref="B24:B26"/>
    <mergeCell ref="E36:E51"/>
    <mergeCell ref="B53:B54"/>
    <mergeCell ref="D53:D54"/>
    <mergeCell ref="E53:E66"/>
    <mergeCell ref="B36:B37"/>
    <mergeCell ref="D36:D37"/>
    <mergeCell ref="G20:G34"/>
    <mergeCell ref="A53:A66"/>
    <mergeCell ref="F53:F66"/>
    <mergeCell ref="A35:J35"/>
    <mergeCell ref="B27:B28"/>
    <mergeCell ref="D27:D28"/>
    <mergeCell ref="F36:F51"/>
    <mergeCell ref="G36:G51"/>
    <mergeCell ref="H36:H51"/>
    <mergeCell ref="B38:B39"/>
    <mergeCell ref="A1:J1"/>
    <mergeCell ref="A2:J2"/>
    <mergeCell ref="B4:B5"/>
    <mergeCell ref="D4:D5"/>
    <mergeCell ref="B6:B7"/>
    <mergeCell ref="D24:D26"/>
    <mergeCell ref="F4:F18"/>
    <mergeCell ref="G4:G18"/>
    <mergeCell ref="H4:H18"/>
    <mergeCell ref="A20:A34"/>
    <mergeCell ref="D6:D7"/>
    <mergeCell ref="B8:B10"/>
    <mergeCell ref="D8:D10"/>
    <mergeCell ref="H20:H34"/>
    <mergeCell ref="B11:B12"/>
    <mergeCell ref="D11:D12"/>
    <mergeCell ref="B20:B21"/>
    <mergeCell ref="D20:D21"/>
    <mergeCell ref="E20:E34"/>
    <mergeCell ref="F20:F34"/>
    <mergeCell ref="A4:A18"/>
    <mergeCell ref="E4:E18"/>
    <mergeCell ref="A36:A49"/>
    <mergeCell ref="B13:B14"/>
    <mergeCell ref="B15:B16"/>
    <mergeCell ref="B44:B45"/>
    <mergeCell ref="B46:B47"/>
    <mergeCell ref="D13:D14"/>
    <mergeCell ref="D15:D16"/>
    <mergeCell ref="D44:D45"/>
    <mergeCell ref="A50:A51"/>
    <mergeCell ref="D59:D60"/>
    <mergeCell ref="B29:B30"/>
    <mergeCell ref="D29:D30"/>
    <mergeCell ref="B76:B77"/>
    <mergeCell ref="D76:D77"/>
    <mergeCell ref="B31:B32"/>
    <mergeCell ref="D31:D32"/>
    <mergeCell ref="B63:B64"/>
    <mergeCell ref="D63:D64"/>
  </mergeCells>
  <phoneticPr fontId="0" type="noConversion"/>
  <pageMargins left="0.7" right="0.7" top="0.75" bottom="0.75" header="0.3" footer="0.3"/>
  <pageSetup paperSize="9" scale="44" orientation="portrait" r:id="rId1"/>
  <headerFooter>
    <oddFooter>&amp;C5</oddFooter>
  </headerFooter>
  <colBreaks count="1" manualBreakCount="1">
    <brk id="10" max="6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45"/>
  <sheetViews>
    <sheetView view="pageBreakPreview" zoomScale="60" zoomScaleNormal="100" workbookViewId="0">
      <selection activeCell="D5" sqref="D5:D10"/>
    </sheetView>
  </sheetViews>
  <sheetFormatPr defaultRowHeight="15"/>
  <cols>
    <col min="1" max="1" width="19.42578125" customWidth="1"/>
    <col min="2" max="2" width="21.42578125" customWidth="1"/>
    <col min="3" max="3" width="25.140625" customWidth="1"/>
    <col min="4" max="4" width="30.28515625" customWidth="1"/>
    <col min="5" max="5" width="22.28515625" customWidth="1"/>
    <col min="6" max="6" width="25.5703125" customWidth="1"/>
    <col min="7" max="7" width="25" customWidth="1"/>
    <col min="8" max="8" width="24.28515625" customWidth="1"/>
  </cols>
  <sheetData>
    <row r="1" spans="1:8" ht="57.6" customHeight="1">
      <c r="A1" s="85" t="s">
        <v>170</v>
      </c>
      <c r="B1" s="85"/>
      <c r="C1" s="85"/>
      <c r="D1" s="85"/>
      <c r="E1" s="85"/>
      <c r="F1" s="85"/>
      <c r="G1" s="85"/>
      <c r="H1" s="85"/>
    </row>
    <row r="2" spans="1:8" ht="18" customHeight="1">
      <c r="A2" s="80" t="s">
        <v>179</v>
      </c>
      <c r="B2" s="80"/>
      <c r="C2" s="80"/>
      <c r="D2" s="80"/>
      <c r="E2" s="80"/>
      <c r="F2" s="80"/>
      <c r="G2" s="80"/>
      <c r="H2" s="80"/>
    </row>
    <row r="3" spans="1:8" ht="56.25" customHeight="1">
      <c r="A3" s="5" t="s">
        <v>50</v>
      </c>
      <c r="B3" s="23" t="s">
        <v>49</v>
      </c>
      <c r="C3" s="5" t="s">
        <v>61</v>
      </c>
      <c r="D3" s="5" t="s">
        <v>62</v>
      </c>
      <c r="E3" s="5" t="s">
        <v>60</v>
      </c>
      <c r="F3" s="5" t="s">
        <v>51</v>
      </c>
      <c r="G3" s="6" t="s">
        <v>44</v>
      </c>
      <c r="H3" s="6" t="s">
        <v>45</v>
      </c>
    </row>
    <row r="4" spans="1:8" ht="18.75">
      <c r="A4" s="103" t="s">
        <v>81</v>
      </c>
      <c r="B4" s="103"/>
      <c r="C4" s="103"/>
      <c r="D4" s="103"/>
      <c r="E4" s="103"/>
      <c r="F4" s="103"/>
      <c r="G4" s="103"/>
      <c r="H4" s="103"/>
    </row>
    <row r="5" spans="1:8" ht="31.5" customHeight="1">
      <c r="A5" s="107" t="s">
        <v>243</v>
      </c>
      <c r="B5" s="52">
        <v>25</v>
      </c>
      <c r="C5" s="102" t="s">
        <v>130</v>
      </c>
      <c r="D5" s="102">
        <v>16</v>
      </c>
      <c r="E5" s="102" t="s">
        <v>63</v>
      </c>
      <c r="F5" s="102" t="s">
        <v>83</v>
      </c>
      <c r="G5" s="52">
        <v>22405.51</v>
      </c>
      <c r="H5" s="36">
        <f t="shared" ref="H5:H10" si="0">G5*1.18</f>
        <v>26438.501799999998</v>
      </c>
    </row>
    <row r="6" spans="1:8" ht="27" customHeight="1">
      <c r="A6" s="107"/>
      <c r="B6" s="56">
        <v>32</v>
      </c>
      <c r="C6" s="102"/>
      <c r="D6" s="102"/>
      <c r="E6" s="102"/>
      <c r="F6" s="102"/>
      <c r="G6" s="56">
        <v>24140.720000000001</v>
      </c>
      <c r="H6" s="37">
        <f t="shared" si="0"/>
        <v>28486.049599999998</v>
      </c>
    </row>
    <row r="7" spans="1:8" ht="27" customHeight="1">
      <c r="A7" s="107"/>
      <c r="B7" s="52">
        <v>50</v>
      </c>
      <c r="C7" s="102"/>
      <c r="D7" s="102"/>
      <c r="E7" s="102"/>
      <c r="F7" s="102"/>
      <c r="G7" s="52">
        <v>25235.68</v>
      </c>
      <c r="H7" s="36">
        <f t="shared" si="0"/>
        <v>29778.1024</v>
      </c>
    </row>
    <row r="8" spans="1:8" ht="32.25" customHeight="1">
      <c r="A8" s="107"/>
      <c r="B8" s="56">
        <v>80</v>
      </c>
      <c r="C8" s="102"/>
      <c r="D8" s="102"/>
      <c r="E8" s="102"/>
      <c r="F8" s="102"/>
      <c r="G8" s="56">
        <v>32480.9</v>
      </c>
      <c r="H8" s="37">
        <f t="shared" si="0"/>
        <v>38327.462</v>
      </c>
    </row>
    <row r="9" spans="1:8" ht="31.5" customHeight="1">
      <c r="A9" s="107"/>
      <c r="B9" s="52">
        <v>100</v>
      </c>
      <c r="C9" s="102"/>
      <c r="D9" s="102"/>
      <c r="E9" s="102"/>
      <c r="F9" s="102"/>
      <c r="G9" s="52">
        <v>61909.96</v>
      </c>
      <c r="H9" s="36">
        <f t="shared" si="0"/>
        <v>73053.752800000002</v>
      </c>
    </row>
    <row r="10" spans="1:8" ht="30.75" customHeight="1">
      <c r="A10" s="107"/>
      <c r="B10" s="56">
        <v>150</v>
      </c>
      <c r="C10" s="102"/>
      <c r="D10" s="102"/>
      <c r="E10" s="102"/>
      <c r="F10" s="102"/>
      <c r="G10" s="56">
        <v>80777.759999999995</v>
      </c>
      <c r="H10" s="37">
        <f t="shared" si="0"/>
        <v>95317.756799999988</v>
      </c>
    </row>
    <row r="11" spans="1:8" ht="17.25" customHeight="1">
      <c r="A11" s="101" t="s">
        <v>82</v>
      </c>
      <c r="B11" s="101"/>
      <c r="C11" s="101"/>
      <c r="D11" s="101"/>
      <c r="E11" s="101"/>
      <c r="F11" s="101"/>
      <c r="G11" s="101"/>
      <c r="H11" s="101"/>
    </row>
    <row r="12" spans="1:8" ht="29.25" customHeight="1">
      <c r="A12" s="107" t="s">
        <v>243</v>
      </c>
      <c r="B12" s="56">
        <v>25</v>
      </c>
      <c r="C12" s="102" t="s">
        <v>130</v>
      </c>
      <c r="D12" s="102">
        <v>16</v>
      </c>
      <c r="E12" s="102" t="s">
        <v>63</v>
      </c>
      <c r="F12" s="102" t="s">
        <v>83</v>
      </c>
      <c r="G12" s="56">
        <v>22995.119999999999</v>
      </c>
      <c r="H12" s="37">
        <f t="shared" ref="H12:H17" si="1">G12*1.18</f>
        <v>27134.241599999998</v>
      </c>
    </row>
    <row r="13" spans="1:8" ht="27" customHeight="1">
      <c r="A13" s="107"/>
      <c r="B13" s="52">
        <v>32</v>
      </c>
      <c r="C13" s="102"/>
      <c r="D13" s="102"/>
      <c r="E13" s="102"/>
      <c r="F13" s="102"/>
      <c r="G13" s="52">
        <v>23437.59</v>
      </c>
      <c r="H13" s="36">
        <f t="shared" si="1"/>
        <v>27656.356199999998</v>
      </c>
    </row>
    <row r="14" spans="1:8" ht="27" customHeight="1">
      <c r="A14" s="107"/>
      <c r="B14" s="56">
        <v>50</v>
      </c>
      <c r="C14" s="102"/>
      <c r="D14" s="102"/>
      <c r="E14" s="102"/>
      <c r="F14" s="102"/>
      <c r="G14" s="56">
        <v>26179.07</v>
      </c>
      <c r="H14" s="37">
        <f t="shared" si="1"/>
        <v>30891.302599999999</v>
      </c>
    </row>
    <row r="15" spans="1:8" ht="28.5" customHeight="1">
      <c r="A15" s="107"/>
      <c r="B15" s="52">
        <v>80</v>
      </c>
      <c r="C15" s="102"/>
      <c r="D15" s="102"/>
      <c r="E15" s="102"/>
      <c r="F15" s="102"/>
      <c r="G15" s="52">
        <v>31584.69</v>
      </c>
      <c r="H15" s="36">
        <f t="shared" si="1"/>
        <v>37269.934199999996</v>
      </c>
    </row>
    <row r="16" spans="1:8" ht="25.5" customHeight="1">
      <c r="A16" s="107"/>
      <c r="B16" s="56">
        <v>100</v>
      </c>
      <c r="C16" s="102"/>
      <c r="D16" s="102"/>
      <c r="E16" s="102"/>
      <c r="F16" s="102"/>
      <c r="G16" s="56">
        <v>61909.96</v>
      </c>
      <c r="H16" s="37">
        <f t="shared" si="1"/>
        <v>73053.752800000002</v>
      </c>
    </row>
    <row r="17" spans="1:11" ht="29.25" customHeight="1">
      <c r="A17" s="107"/>
      <c r="B17" s="52">
        <v>150</v>
      </c>
      <c r="C17" s="102"/>
      <c r="D17" s="102"/>
      <c r="E17" s="102"/>
      <c r="F17" s="102"/>
      <c r="G17" s="52">
        <v>80777.759999999995</v>
      </c>
      <c r="H17" s="36">
        <f t="shared" si="1"/>
        <v>95317.756799999988</v>
      </c>
      <c r="I17" s="7"/>
      <c r="J17" s="7"/>
    </row>
    <row r="18" spans="1:11" ht="18.75">
      <c r="A18" s="104" t="s">
        <v>84</v>
      </c>
      <c r="B18" s="104"/>
      <c r="C18" s="104"/>
      <c r="D18" s="104"/>
      <c r="E18" s="104"/>
      <c r="F18" s="104"/>
      <c r="G18" s="104"/>
      <c r="H18" s="104"/>
      <c r="I18" s="20"/>
      <c r="J18" s="7"/>
    </row>
    <row r="19" spans="1:11" ht="18" customHeight="1">
      <c r="A19" s="105" t="s">
        <v>85</v>
      </c>
      <c r="B19" s="52">
        <v>25</v>
      </c>
      <c r="C19" s="95" t="s">
        <v>130</v>
      </c>
      <c r="D19" s="95">
        <v>16</v>
      </c>
      <c r="E19" s="95" t="s">
        <v>63</v>
      </c>
      <c r="F19" s="95" t="s">
        <v>87</v>
      </c>
      <c r="G19" s="36">
        <f>26093.8345454545*1.1</f>
        <v>28703.217999999953</v>
      </c>
      <c r="H19" s="36">
        <f>G19*1.18</f>
        <v>33869.797239999942</v>
      </c>
      <c r="I19" s="7"/>
      <c r="J19" s="7"/>
    </row>
    <row r="20" spans="1:11" ht="18.75">
      <c r="A20" s="105"/>
      <c r="B20" s="56">
        <v>32</v>
      </c>
      <c r="C20" s="95"/>
      <c r="D20" s="95"/>
      <c r="E20" s="95"/>
      <c r="F20" s="95"/>
      <c r="G20" s="37">
        <f>26308.2468181818*1.1</f>
        <v>28939.071499999984</v>
      </c>
      <c r="H20" s="37">
        <f>G20*1.18</f>
        <v>34148.104369999979</v>
      </c>
      <c r="I20" s="7"/>
      <c r="J20" s="7"/>
    </row>
    <row r="21" spans="1:11" ht="18.75">
      <c r="A21" s="105"/>
      <c r="B21" s="52">
        <v>50</v>
      </c>
      <c r="C21" s="95"/>
      <c r="D21" s="95"/>
      <c r="E21" s="95"/>
      <c r="F21" s="95"/>
      <c r="G21" s="36">
        <f>28988.3322727273*1.1</f>
        <v>31887.165500000032</v>
      </c>
      <c r="H21" s="36">
        <f>G21*1.18</f>
        <v>37626.855290000036</v>
      </c>
      <c r="I21" s="7"/>
      <c r="J21" s="7"/>
    </row>
    <row r="22" spans="1:11" ht="18.75">
      <c r="A22" s="105"/>
      <c r="B22" s="56">
        <v>80</v>
      </c>
      <c r="C22" s="95"/>
      <c r="D22" s="95"/>
      <c r="E22" s="95"/>
      <c r="F22" s="95"/>
      <c r="G22" s="37">
        <f>31882.8195454545*1.1</f>
        <v>35071.101499999953</v>
      </c>
      <c r="H22" s="37">
        <f>G22*1.18</f>
        <v>41383.899769999945</v>
      </c>
      <c r="I22" s="7"/>
      <c r="J22" s="7"/>
    </row>
    <row r="23" spans="1:11" ht="18.75">
      <c r="A23" s="105"/>
      <c r="B23" s="105"/>
      <c r="C23" s="95"/>
      <c r="D23" s="95"/>
      <c r="E23" s="95"/>
      <c r="F23" s="95"/>
      <c r="G23" s="106"/>
      <c r="H23" s="106"/>
      <c r="I23" s="7"/>
      <c r="J23" s="7"/>
    </row>
    <row r="24" spans="1:11" ht="18.75">
      <c r="A24" s="105" t="s">
        <v>86</v>
      </c>
      <c r="B24" s="56">
        <v>25</v>
      </c>
      <c r="C24" s="95"/>
      <c r="D24" s="95"/>
      <c r="E24" s="95"/>
      <c r="F24" s="95"/>
      <c r="G24" s="37">
        <f>46462.4777272727*1.1</f>
        <v>51108.725499999971</v>
      </c>
      <c r="H24" s="37">
        <f>G24*1.18</f>
        <v>60308.29608999996</v>
      </c>
      <c r="I24" s="7"/>
      <c r="J24" s="7"/>
      <c r="K24" s="7"/>
    </row>
    <row r="25" spans="1:11" ht="18.75">
      <c r="A25" s="105"/>
      <c r="B25" s="52">
        <v>32</v>
      </c>
      <c r="C25" s="95"/>
      <c r="D25" s="95"/>
      <c r="E25" s="95"/>
      <c r="F25" s="95"/>
      <c r="G25" s="36">
        <f>47614.255*1.1</f>
        <v>52375.680500000002</v>
      </c>
      <c r="H25" s="36">
        <f>G25*1.18</f>
        <v>61803.302989999996</v>
      </c>
      <c r="I25" s="7"/>
      <c r="J25" s="7"/>
      <c r="K25" s="7"/>
    </row>
    <row r="26" spans="1:11" ht="18.75">
      <c r="A26" s="105"/>
      <c r="B26" s="56">
        <v>50</v>
      </c>
      <c r="C26" s="95"/>
      <c r="D26" s="95"/>
      <c r="E26" s="95"/>
      <c r="F26" s="95"/>
      <c r="G26" s="37">
        <f>51929.8495454545*1.1</f>
        <v>57122.834499999954</v>
      </c>
      <c r="H26" s="37">
        <f>G26*1.18</f>
        <v>67404.944709999938</v>
      </c>
      <c r="I26" s="7"/>
      <c r="J26" s="7"/>
      <c r="K26" s="9"/>
    </row>
    <row r="27" spans="1:11" ht="18.75">
      <c r="A27" s="105"/>
      <c r="B27" s="52">
        <v>80</v>
      </c>
      <c r="C27" s="95"/>
      <c r="D27" s="95"/>
      <c r="E27" s="95"/>
      <c r="F27" s="95"/>
      <c r="G27" s="36">
        <f>58012.9836363636*1.1</f>
        <v>63814.281999999963</v>
      </c>
      <c r="H27" s="36">
        <f>G27*1.18</f>
        <v>75300.852759999951</v>
      </c>
      <c r="I27" s="7"/>
      <c r="J27" s="7"/>
      <c r="K27" s="9"/>
    </row>
    <row r="28" spans="1:11" ht="18.75">
      <c r="A28" s="104" t="s">
        <v>88</v>
      </c>
      <c r="B28" s="104"/>
      <c r="C28" s="104"/>
      <c r="D28" s="104"/>
      <c r="E28" s="104"/>
      <c r="F28" s="104"/>
      <c r="G28" s="104"/>
      <c r="H28" s="104"/>
      <c r="I28" s="20"/>
      <c r="J28" s="7"/>
    </row>
    <row r="29" spans="1:11" ht="93.75">
      <c r="A29" s="52" t="s">
        <v>89</v>
      </c>
      <c r="B29" s="52">
        <v>8</v>
      </c>
      <c r="C29" s="52" t="s">
        <v>113</v>
      </c>
      <c r="D29" s="52">
        <v>16</v>
      </c>
      <c r="E29" s="52" t="s">
        <v>110</v>
      </c>
      <c r="F29" s="54" t="s">
        <v>111</v>
      </c>
      <c r="G29" s="38">
        <v>3732.75</v>
      </c>
      <c r="H29" s="39">
        <v>4404.6499999999996</v>
      </c>
      <c r="I29" s="7"/>
      <c r="J29" s="7"/>
      <c r="K29" s="10"/>
    </row>
    <row r="30" spans="1:11" ht="18.75">
      <c r="A30" s="104" t="s">
        <v>55</v>
      </c>
      <c r="B30" s="104"/>
      <c r="C30" s="104"/>
      <c r="D30" s="104"/>
      <c r="E30" s="104"/>
      <c r="F30" s="104"/>
      <c r="G30" s="104"/>
      <c r="H30" s="104"/>
      <c r="I30" s="20"/>
      <c r="J30" s="7"/>
    </row>
    <row r="31" spans="1:11" ht="19.5" customHeight="1">
      <c r="A31" s="96" t="s">
        <v>183</v>
      </c>
      <c r="B31" s="95" t="s">
        <v>112</v>
      </c>
      <c r="C31" s="96" t="s">
        <v>130</v>
      </c>
      <c r="D31" s="96">
        <v>16</v>
      </c>
      <c r="E31" s="95" t="s">
        <v>63</v>
      </c>
      <c r="F31" s="95" t="s">
        <v>111</v>
      </c>
      <c r="G31" s="108">
        <v>21356.85</v>
      </c>
      <c r="H31" s="110">
        <v>25201.08</v>
      </c>
      <c r="I31" s="7"/>
      <c r="J31" s="7"/>
      <c r="K31" s="7"/>
    </row>
    <row r="32" spans="1:11" ht="18.75" customHeight="1">
      <c r="A32" s="96"/>
      <c r="B32" s="95"/>
      <c r="C32" s="96"/>
      <c r="D32" s="96"/>
      <c r="E32" s="95"/>
      <c r="F32" s="95"/>
      <c r="G32" s="108"/>
      <c r="H32" s="110"/>
      <c r="I32" s="7"/>
      <c r="J32" s="7"/>
      <c r="K32" s="7"/>
    </row>
    <row r="33" spans="1:17" ht="40.9" customHeight="1">
      <c r="A33" s="96"/>
      <c r="B33" s="95"/>
      <c r="C33" s="96"/>
      <c r="D33" s="96"/>
      <c r="E33" s="95"/>
      <c r="F33" s="95"/>
      <c r="G33" s="108"/>
      <c r="H33" s="110"/>
      <c r="I33" s="7"/>
      <c r="J33" s="7"/>
      <c r="K33" s="7"/>
    </row>
    <row r="34" spans="1:17" ht="82.15" customHeight="1">
      <c r="A34" s="56" t="s">
        <v>184</v>
      </c>
      <c r="B34" s="42" t="s">
        <v>112</v>
      </c>
      <c r="C34" s="56" t="s">
        <v>130</v>
      </c>
      <c r="D34" s="96"/>
      <c r="E34" s="42" t="s">
        <v>63</v>
      </c>
      <c r="F34" s="95"/>
      <c r="G34" s="40">
        <v>22154.32</v>
      </c>
      <c r="H34" s="41">
        <v>26142.1</v>
      </c>
      <c r="I34" s="7"/>
      <c r="J34" s="7"/>
      <c r="K34" s="7"/>
      <c r="Q34" s="11"/>
    </row>
    <row r="35" spans="1:17" ht="18.75">
      <c r="A35" s="109" t="s">
        <v>90</v>
      </c>
      <c r="B35" s="109"/>
      <c r="C35" s="109"/>
      <c r="D35" s="109"/>
      <c r="E35" s="109"/>
      <c r="F35" s="109"/>
      <c r="G35" s="109"/>
      <c r="H35" s="109"/>
      <c r="I35" s="20"/>
      <c r="J35" s="7"/>
    </row>
    <row r="36" spans="1:17" ht="55.9" customHeight="1">
      <c r="A36" s="56" t="s">
        <v>91</v>
      </c>
      <c r="B36" s="56">
        <v>25</v>
      </c>
      <c r="C36" s="56" t="s">
        <v>131</v>
      </c>
      <c r="D36" s="96">
        <v>16</v>
      </c>
      <c r="E36" s="42" t="s">
        <v>63</v>
      </c>
      <c r="F36" s="95" t="s">
        <v>111</v>
      </c>
      <c r="G36" s="40">
        <v>9174.2800000000007</v>
      </c>
      <c r="H36" s="41">
        <v>10825.65</v>
      </c>
      <c r="I36" s="7"/>
      <c r="J36" s="7"/>
    </row>
    <row r="37" spans="1:17" ht="53.25" customHeight="1">
      <c r="A37" s="52" t="s">
        <v>92</v>
      </c>
      <c r="B37" s="52">
        <v>10</v>
      </c>
      <c r="C37" s="52" t="s">
        <v>132</v>
      </c>
      <c r="D37" s="96"/>
      <c r="E37" s="54" t="s">
        <v>64</v>
      </c>
      <c r="F37" s="95"/>
      <c r="G37" s="38">
        <v>14585.84</v>
      </c>
      <c r="H37" s="39">
        <v>17211.29</v>
      </c>
    </row>
    <row r="38" spans="1:17" ht="15" customHeight="1">
      <c r="E38" s="7"/>
      <c r="F38" s="8"/>
      <c r="G38" s="7"/>
    </row>
    <row r="39" spans="1:17" ht="15" customHeight="1">
      <c r="E39" s="7"/>
      <c r="F39" s="8"/>
      <c r="G39" s="7"/>
    </row>
    <row r="40" spans="1:17" ht="15" customHeight="1">
      <c r="E40" s="7"/>
      <c r="F40" s="8"/>
      <c r="G40" s="7"/>
    </row>
    <row r="41" spans="1:17" ht="15" customHeight="1">
      <c r="E41" s="7"/>
      <c r="F41" s="8"/>
      <c r="G41" s="7"/>
    </row>
    <row r="42" spans="1:17" ht="15" customHeight="1">
      <c r="E42" s="7"/>
      <c r="F42" s="8"/>
      <c r="G42" s="7"/>
    </row>
    <row r="43" spans="1:17" ht="15" customHeight="1">
      <c r="E43" s="7"/>
      <c r="F43" s="8"/>
      <c r="G43" s="7"/>
    </row>
    <row r="44" spans="1:17">
      <c r="E44" s="7"/>
      <c r="F44" s="7"/>
      <c r="G44" s="7"/>
    </row>
    <row r="45" spans="1:17">
      <c r="E45" s="7"/>
      <c r="F45" s="7"/>
      <c r="G45" s="7"/>
    </row>
  </sheetData>
  <mergeCells count="36">
    <mergeCell ref="F36:F37"/>
    <mergeCell ref="D36:D37"/>
    <mergeCell ref="G31:G33"/>
    <mergeCell ref="A31:A33"/>
    <mergeCell ref="A35:H35"/>
    <mergeCell ref="H31:H33"/>
    <mergeCell ref="B31:B33"/>
    <mergeCell ref="C31:C33"/>
    <mergeCell ref="A30:H30"/>
    <mergeCell ref="F31:F34"/>
    <mergeCell ref="D31:D34"/>
    <mergeCell ref="E19:E27"/>
    <mergeCell ref="F19:F27"/>
    <mergeCell ref="E31:E33"/>
    <mergeCell ref="A19:A22"/>
    <mergeCell ref="A24:A27"/>
    <mergeCell ref="F5:F10"/>
    <mergeCell ref="F12:F17"/>
    <mergeCell ref="A18:H18"/>
    <mergeCell ref="A23:B23"/>
    <mergeCell ref="G23:H23"/>
    <mergeCell ref="A28:H28"/>
    <mergeCell ref="C19:C27"/>
    <mergeCell ref="D19:D27"/>
    <mergeCell ref="A5:A10"/>
    <mergeCell ref="A12:A17"/>
    <mergeCell ref="A1:H1"/>
    <mergeCell ref="A2:H2"/>
    <mergeCell ref="A11:H11"/>
    <mergeCell ref="C5:C10"/>
    <mergeCell ref="C12:C17"/>
    <mergeCell ref="A4:H4"/>
    <mergeCell ref="D5:D10"/>
    <mergeCell ref="D12:D17"/>
    <mergeCell ref="E5:E10"/>
    <mergeCell ref="E12:E17"/>
  </mergeCells>
  <phoneticPr fontId="0" type="noConversion"/>
  <pageMargins left="0.7" right="0.7" top="0.75" bottom="0.75" header="0.3" footer="0.3"/>
  <pageSetup paperSize="9" scale="45" orientation="portrait" r:id="rId1"/>
  <headerFooter>
    <oddFooter>&amp;C6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60" zoomScaleNormal="100" workbookViewId="0">
      <selection activeCell="E4" sqref="E4:E7"/>
    </sheetView>
  </sheetViews>
  <sheetFormatPr defaultRowHeight="15"/>
  <cols>
    <col min="1" max="1" width="13.85546875" customWidth="1"/>
    <col min="3" max="3" width="20.85546875" customWidth="1"/>
    <col min="4" max="4" width="27.140625" customWidth="1"/>
    <col min="5" max="5" width="17" customWidth="1"/>
    <col min="6" max="6" width="17.85546875" customWidth="1"/>
    <col min="7" max="7" width="22.7109375" customWidth="1"/>
    <col min="8" max="8" width="27.7109375" customWidth="1"/>
    <col min="9" max="9" width="18.140625" customWidth="1"/>
    <col min="10" max="10" width="16.42578125" customWidth="1"/>
  </cols>
  <sheetData>
    <row r="1" spans="1:10" ht="63.6" customHeight="1">
      <c r="A1" s="113" t="s">
        <v>170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8.75">
      <c r="A2" s="80" t="s">
        <v>114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81" customHeight="1">
      <c r="A3" s="43" t="s">
        <v>48</v>
      </c>
      <c r="B3" s="43" t="s">
        <v>49</v>
      </c>
      <c r="C3" s="44" t="s">
        <v>117</v>
      </c>
      <c r="D3" s="44" t="s">
        <v>109</v>
      </c>
      <c r="E3" s="44" t="s">
        <v>61</v>
      </c>
      <c r="F3" s="44" t="s">
        <v>62</v>
      </c>
      <c r="G3" s="44" t="s">
        <v>60</v>
      </c>
      <c r="H3" s="44" t="s">
        <v>51</v>
      </c>
      <c r="I3" s="45" t="s">
        <v>44</v>
      </c>
      <c r="J3" s="45" t="s">
        <v>45</v>
      </c>
    </row>
    <row r="4" spans="1:10" ht="29.25" customHeight="1">
      <c r="A4" s="105" t="s">
        <v>115</v>
      </c>
      <c r="B4" s="56">
        <v>50</v>
      </c>
      <c r="C4" s="105" t="s">
        <v>116</v>
      </c>
      <c r="D4" s="56" t="s">
        <v>122</v>
      </c>
      <c r="E4" s="105" t="s">
        <v>119</v>
      </c>
      <c r="F4" s="105">
        <v>16</v>
      </c>
      <c r="G4" s="107" t="s">
        <v>63</v>
      </c>
      <c r="H4" s="107" t="s">
        <v>120</v>
      </c>
      <c r="I4" s="37">
        <v>6994.75</v>
      </c>
      <c r="J4" s="37">
        <v>8253.81</v>
      </c>
    </row>
    <row r="5" spans="1:10" ht="28.5" customHeight="1">
      <c r="A5" s="105"/>
      <c r="B5" s="52">
        <v>80</v>
      </c>
      <c r="C5" s="105"/>
      <c r="D5" s="52" t="s">
        <v>118</v>
      </c>
      <c r="E5" s="105"/>
      <c r="F5" s="105"/>
      <c r="G5" s="107"/>
      <c r="H5" s="107"/>
      <c r="I5" s="36">
        <v>7758.62</v>
      </c>
      <c r="J5" s="36">
        <v>9155.17</v>
      </c>
    </row>
    <row r="6" spans="1:10" ht="28.5" customHeight="1">
      <c r="A6" s="105"/>
      <c r="B6" s="56">
        <v>50</v>
      </c>
      <c r="C6" s="105"/>
      <c r="D6" s="56" t="s">
        <v>122</v>
      </c>
      <c r="E6" s="105"/>
      <c r="F6" s="105">
        <v>25</v>
      </c>
      <c r="G6" s="107" t="s">
        <v>64</v>
      </c>
      <c r="H6" s="107"/>
      <c r="I6" s="37">
        <v>10970.22</v>
      </c>
      <c r="J6" s="37">
        <v>12944.86</v>
      </c>
    </row>
    <row r="7" spans="1:10" ht="31.5" customHeight="1">
      <c r="A7" s="105"/>
      <c r="B7" s="52">
        <v>80</v>
      </c>
      <c r="C7" s="105"/>
      <c r="D7" s="52" t="s">
        <v>118</v>
      </c>
      <c r="E7" s="105"/>
      <c r="F7" s="105"/>
      <c r="G7" s="107"/>
      <c r="H7" s="107"/>
      <c r="I7" s="36">
        <v>12771.8</v>
      </c>
      <c r="J7" s="36">
        <v>15069.9</v>
      </c>
    </row>
    <row r="8" spans="1:10" ht="31.5" customHeight="1">
      <c r="A8" s="105" t="s">
        <v>121</v>
      </c>
      <c r="B8" s="56">
        <v>50</v>
      </c>
      <c r="C8" s="105" t="s">
        <v>106</v>
      </c>
      <c r="D8" s="56" t="s">
        <v>122</v>
      </c>
      <c r="E8" s="105" t="s">
        <v>119</v>
      </c>
      <c r="F8" s="105">
        <v>16</v>
      </c>
      <c r="G8" s="107" t="s">
        <v>63</v>
      </c>
      <c r="H8" s="107" t="s">
        <v>120</v>
      </c>
      <c r="I8" s="37">
        <v>29828.45</v>
      </c>
      <c r="J8" s="37">
        <f t="shared" ref="J8:J17" si="0">I8*1.18</f>
        <v>35197.570999999996</v>
      </c>
    </row>
    <row r="9" spans="1:10" ht="30" customHeight="1">
      <c r="A9" s="105"/>
      <c r="B9" s="52">
        <v>80</v>
      </c>
      <c r="C9" s="105"/>
      <c r="D9" s="52" t="s">
        <v>118</v>
      </c>
      <c r="E9" s="105"/>
      <c r="F9" s="105"/>
      <c r="G9" s="107"/>
      <c r="H9" s="107"/>
      <c r="I9" s="36">
        <v>33530.080000000002</v>
      </c>
      <c r="J9" s="36">
        <f t="shared" si="0"/>
        <v>39565.494400000003</v>
      </c>
    </row>
    <row r="10" spans="1:10" ht="30.75" customHeight="1">
      <c r="A10" s="105"/>
      <c r="B10" s="56">
        <v>50</v>
      </c>
      <c r="C10" s="105"/>
      <c r="D10" s="56" t="s">
        <v>122</v>
      </c>
      <c r="E10" s="105"/>
      <c r="F10" s="105">
        <v>25</v>
      </c>
      <c r="G10" s="107" t="s">
        <v>64</v>
      </c>
      <c r="H10" s="107"/>
      <c r="I10" s="37">
        <v>34829.370000000003</v>
      </c>
      <c r="J10" s="37">
        <f t="shared" si="0"/>
        <v>41098.656600000002</v>
      </c>
    </row>
    <row r="11" spans="1:10" ht="33.75" customHeight="1">
      <c r="A11" s="105"/>
      <c r="B11" s="52">
        <v>80</v>
      </c>
      <c r="C11" s="105"/>
      <c r="D11" s="52" t="s">
        <v>118</v>
      </c>
      <c r="E11" s="105"/>
      <c r="F11" s="105"/>
      <c r="G11" s="107"/>
      <c r="H11" s="107"/>
      <c r="I11" s="36">
        <v>35677.64</v>
      </c>
      <c r="J11" s="36">
        <f t="shared" si="0"/>
        <v>42099.6152</v>
      </c>
    </row>
    <row r="12" spans="1:10" ht="18.75" customHeight="1">
      <c r="A12" s="105" t="s">
        <v>123</v>
      </c>
      <c r="B12" s="56">
        <v>50</v>
      </c>
      <c r="C12" s="105" t="s">
        <v>124</v>
      </c>
      <c r="D12" s="56" t="s">
        <v>125</v>
      </c>
      <c r="E12" s="105" t="s">
        <v>130</v>
      </c>
      <c r="F12" s="105" t="s">
        <v>127</v>
      </c>
      <c r="G12" s="107" t="s">
        <v>63</v>
      </c>
      <c r="H12" s="107" t="s">
        <v>129</v>
      </c>
      <c r="I12" s="37">
        <v>26307.54</v>
      </c>
      <c r="J12" s="37">
        <f t="shared" si="0"/>
        <v>31042.897199999999</v>
      </c>
    </row>
    <row r="13" spans="1:10" ht="18.75">
      <c r="A13" s="105"/>
      <c r="B13" s="52">
        <v>80</v>
      </c>
      <c r="C13" s="105"/>
      <c r="D13" s="52" t="s">
        <v>126</v>
      </c>
      <c r="E13" s="105"/>
      <c r="F13" s="105"/>
      <c r="G13" s="107"/>
      <c r="H13" s="107"/>
      <c r="I13" s="36">
        <v>29820.57</v>
      </c>
      <c r="J13" s="36">
        <f t="shared" si="0"/>
        <v>35188.272599999997</v>
      </c>
    </row>
    <row r="14" spans="1:10" ht="18.75">
      <c r="A14" s="105"/>
      <c r="B14" s="56">
        <v>50</v>
      </c>
      <c r="C14" s="105"/>
      <c r="D14" s="56" t="s">
        <v>125</v>
      </c>
      <c r="E14" s="105"/>
      <c r="F14" s="105"/>
      <c r="G14" s="107" t="s">
        <v>64</v>
      </c>
      <c r="H14" s="107"/>
      <c r="I14" s="37">
        <v>27323.73</v>
      </c>
      <c r="J14" s="37">
        <f t="shared" si="0"/>
        <v>32242.001399999997</v>
      </c>
    </row>
    <row r="15" spans="1:10" ht="18.75">
      <c r="A15" s="105"/>
      <c r="B15" s="52">
        <v>80</v>
      </c>
      <c r="C15" s="105"/>
      <c r="D15" s="52" t="s">
        <v>126</v>
      </c>
      <c r="E15" s="105"/>
      <c r="F15" s="105"/>
      <c r="G15" s="107"/>
      <c r="H15" s="107"/>
      <c r="I15" s="36">
        <v>28015.47</v>
      </c>
      <c r="J15" s="36">
        <f t="shared" si="0"/>
        <v>33058.2546</v>
      </c>
    </row>
    <row r="16" spans="1:10" ht="18.75">
      <c r="A16" s="105"/>
      <c r="B16" s="56">
        <v>50</v>
      </c>
      <c r="C16" s="105"/>
      <c r="D16" s="56" t="s">
        <v>125</v>
      </c>
      <c r="E16" s="105" t="s">
        <v>128</v>
      </c>
      <c r="F16" s="105"/>
      <c r="G16" s="107" t="s">
        <v>64</v>
      </c>
      <c r="H16" s="107"/>
      <c r="I16" s="37">
        <v>32789.26</v>
      </c>
      <c r="J16" s="37">
        <f t="shared" si="0"/>
        <v>38691.326800000003</v>
      </c>
    </row>
    <row r="17" spans="1:10" ht="18.75">
      <c r="A17" s="105"/>
      <c r="B17" s="52">
        <v>80</v>
      </c>
      <c r="C17" s="105"/>
      <c r="D17" s="52" t="s">
        <v>126</v>
      </c>
      <c r="E17" s="105"/>
      <c r="F17" s="105"/>
      <c r="G17" s="107"/>
      <c r="H17" s="107"/>
      <c r="I17" s="36">
        <v>33619.743999999999</v>
      </c>
      <c r="J17" s="36">
        <f t="shared" si="0"/>
        <v>39671.297919999997</v>
      </c>
    </row>
    <row r="18" spans="1:10" ht="17.45" customHeight="1">
      <c r="A18" s="112" t="s">
        <v>56</v>
      </c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0" ht="18.600000000000001" customHeight="1">
      <c r="A19" s="52" t="s">
        <v>139</v>
      </c>
      <c r="B19" s="52">
        <v>65</v>
      </c>
      <c r="C19" s="22" t="s">
        <v>116</v>
      </c>
      <c r="D19" s="52" t="s">
        <v>116</v>
      </c>
      <c r="E19" s="52">
        <v>50</v>
      </c>
      <c r="F19" s="52" t="s">
        <v>136</v>
      </c>
      <c r="G19" s="52" t="s">
        <v>138</v>
      </c>
      <c r="H19" s="22" t="s">
        <v>137</v>
      </c>
      <c r="I19" s="55">
        <v>20585.599999999999</v>
      </c>
      <c r="J19" s="55">
        <v>24291.01</v>
      </c>
    </row>
    <row r="20" spans="1:10" ht="22.15" customHeight="1">
      <c r="A20" s="112" t="s">
        <v>185</v>
      </c>
      <c r="B20" s="112"/>
      <c r="C20" s="112"/>
      <c r="D20" s="112"/>
      <c r="E20" s="112"/>
      <c r="F20" s="112"/>
      <c r="G20" s="112"/>
      <c r="H20" s="112"/>
      <c r="I20" s="112"/>
      <c r="J20" s="112"/>
    </row>
    <row r="21" spans="1:10" ht="277.89999999999998" customHeight="1">
      <c r="A21" s="52" t="s">
        <v>140</v>
      </c>
      <c r="B21" s="52">
        <v>32</v>
      </c>
      <c r="C21" s="52" t="s">
        <v>116</v>
      </c>
      <c r="D21" s="52" t="s">
        <v>141</v>
      </c>
      <c r="E21" s="52" t="s">
        <v>143</v>
      </c>
      <c r="F21" s="52">
        <v>10</v>
      </c>
      <c r="G21" s="52" t="s">
        <v>138</v>
      </c>
      <c r="H21" s="54" t="s">
        <v>142</v>
      </c>
      <c r="I21" s="55">
        <v>16183.2</v>
      </c>
      <c r="J21" s="55">
        <v>19096.18</v>
      </c>
    </row>
    <row r="22" spans="1:10" ht="18.75">
      <c r="A22" s="104" t="s">
        <v>57</v>
      </c>
      <c r="B22" s="104"/>
      <c r="C22" s="104"/>
      <c r="D22" s="104"/>
      <c r="E22" s="104"/>
      <c r="F22" s="104"/>
      <c r="G22" s="104"/>
      <c r="H22" s="104"/>
      <c r="I22" s="104"/>
      <c r="J22" s="104"/>
    </row>
    <row r="23" spans="1:10" ht="18.75">
      <c r="A23" s="105" t="s">
        <v>144</v>
      </c>
      <c r="B23" s="105">
        <v>8</v>
      </c>
      <c r="C23" s="105" t="s">
        <v>116</v>
      </c>
      <c r="D23" s="105" t="s">
        <v>116</v>
      </c>
      <c r="E23" s="105" t="s">
        <v>149</v>
      </c>
      <c r="F23" s="52" t="s">
        <v>145</v>
      </c>
      <c r="G23" s="105" t="s">
        <v>148</v>
      </c>
      <c r="H23" s="107" t="s">
        <v>147</v>
      </c>
      <c r="I23" s="111">
        <v>10512.2</v>
      </c>
      <c r="J23" s="111">
        <v>12404.4</v>
      </c>
    </row>
    <row r="24" spans="1:10" ht="18.75">
      <c r="A24" s="105"/>
      <c r="B24" s="105"/>
      <c r="C24" s="105"/>
      <c r="D24" s="105"/>
      <c r="E24" s="105"/>
      <c r="F24" s="52" t="s">
        <v>146</v>
      </c>
      <c r="G24" s="105"/>
      <c r="H24" s="107"/>
      <c r="I24" s="111"/>
      <c r="J24" s="111"/>
    </row>
  </sheetData>
  <mergeCells count="39">
    <mergeCell ref="A12:A17"/>
    <mergeCell ref="C12:C17"/>
    <mergeCell ref="F12:F17"/>
    <mergeCell ref="G16:G17"/>
    <mergeCell ref="H12:H17"/>
    <mergeCell ref="E12:E15"/>
    <mergeCell ref="E16:E17"/>
    <mergeCell ref="G12:G13"/>
    <mergeCell ref="G14:G15"/>
    <mergeCell ref="A1:J1"/>
    <mergeCell ref="A2:J2"/>
    <mergeCell ref="A4:A7"/>
    <mergeCell ref="E4:E7"/>
    <mergeCell ref="F4:F5"/>
    <mergeCell ref="F6:F7"/>
    <mergeCell ref="G4:G5"/>
    <mergeCell ref="G6:G7"/>
    <mergeCell ref="H4:H7"/>
    <mergeCell ref="C4:C7"/>
    <mergeCell ref="A18:J18"/>
    <mergeCell ref="A20:J20"/>
    <mergeCell ref="H8:H11"/>
    <mergeCell ref="F10:F11"/>
    <mergeCell ref="G10:G11"/>
    <mergeCell ref="C8:C11"/>
    <mergeCell ref="A8:A11"/>
    <mergeCell ref="E8:E11"/>
    <mergeCell ref="F8:F9"/>
    <mergeCell ref="G8:G9"/>
    <mergeCell ref="A22:J22"/>
    <mergeCell ref="A23:A24"/>
    <mergeCell ref="B23:B24"/>
    <mergeCell ref="C23:C24"/>
    <mergeCell ref="D23:D24"/>
    <mergeCell ref="E23:E24"/>
    <mergeCell ref="I23:I24"/>
    <mergeCell ref="J23:J24"/>
    <mergeCell ref="G23:G24"/>
    <mergeCell ref="H23:H24"/>
  </mergeCells>
  <phoneticPr fontId="3" type="noConversion"/>
  <pageMargins left="0.75" right="0.75" top="1" bottom="1" header="0.5" footer="0.5"/>
  <pageSetup paperSize="9" scale="45" orientation="portrait" r:id="rId1"/>
  <headerFooter alignWithMargins="0">
    <oddFooter>&amp;C7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43"/>
  <sheetViews>
    <sheetView view="pageBreakPreview" topLeftCell="A19" zoomScale="60" zoomScaleNormal="100" workbookViewId="0">
      <selection activeCell="D4" sqref="D4:D11"/>
    </sheetView>
  </sheetViews>
  <sheetFormatPr defaultRowHeight="15"/>
  <cols>
    <col min="1" max="1" width="20.85546875" customWidth="1"/>
    <col min="2" max="2" width="12.42578125" customWidth="1"/>
    <col min="3" max="3" width="28.7109375" customWidth="1"/>
    <col min="4" max="4" width="19.28515625" customWidth="1"/>
    <col min="5" max="5" width="27.28515625" customWidth="1"/>
    <col min="6" max="6" width="34.7109375" customWidth="1"/>
    <col min="7" max="7" width="24" customWidth="1"/>
    <col min="8" max="8" width="23.42578125" customWidth="1"/>
  </cols>
  <sheetData>
    <row r="1" spans="1:8" ht="63" customHeight="1">
      <c r="A1" s="85" t="s">
        <v>170</v>
      </c>
      <c r="B1" s="85"/>
      <c r="C1" s="85"/>
      <c r="D1" s="85"/>
      <c r="E1" s="85"/>
      <c r="F1" s="85"/>
      <c r="G1" s="85"/>
      <c r="H1" s="85"/>
    </row>
    <row r="2" spans="1:8" ht="52.9" customHeight="1">
      <c r="A2" s="53" t="s">
        <v>48</v>
      </c>
      <c r="B2" s="53" t="s">
        <v>49</v>
      </c>
      <c r="C2" s="46" t="s">
        <v>61</v>
      </c>
      <c r="D2" s="46" t="s">
        <v>62</v>
      </c>
      <c r="E2" s="46" t="s">
        <v>60</v>
      </c>
      <c r="F2" s="46" t="s">
        <v>51</v>
      </c>
      <c r="G2" s="47" t="s">
        <v>44</v>
      </c>
      <c r="H2" s="47" t="s">
        <v>45</v>
      </c>
    </row>
    <row r="3" spans="1:8" ht="18.75">
      <c r="A3" s="118" t="s">
        <v>59</v>
      </c>
      <c r="B3" s="118"/>
      <c r="C3" s="118"/>
      <c r="D3" s="118"/>
      <c r="E3" s="118"/>
      <c r="F3" s="118"/>
      <c r="G3" s="118"/>
      <c r="H3" s="118"/>
    </row>
    <row r="4" spans="1:8" ht="18.75">
      <c r="A4" s="107" t="s">
        <v>180</v>
      </c>
      <c r="B4" s="56">
        <v>40</v>
      </c>
      <c r="C4" s="105" t="s">
        <v>150</v>
      </c>
      <c r="D4" s="105">
        <v>16</v>
      </c>
      <c r="E4" s="107" t="s">
        <v>153</v>
      </c>
      <c r="F4" s="107" t="s">
        <v>151</v>
      </c>
      <c r="G4" s="56">
        <v>748.08</v>
      </c>
      <c r="H4" s="37">
        <f>G4*1.18</f>
        <v>882.73440000000005</v>
      </c>
    </row>
    <row r="5" spans="1:8" ht="18.75">
      <c r="A5" s="107"/>
      <c r="B5" s="52">
        <v>50</v>
      </c>
      <c r="C5" s="105"/>
      <c r="D5" s="105"/>
      <c r="E5" s="107"/>
      <c r="F5" s="107"/>
      <c r="G5" s="52">
        <v>748.08</v>
      </c>
      <c r="H5" s="36">
        <f t="shared" ref="H5:H11" si="0">G5*1.18</f>
        <v>882.73440000000005</v>
      </c>
    </row>
    <row r="6" spans="1:8" ht="18.75">
      <c r="A6" s="107"/>
      <c r="B6" s="56">
        <v>65</v>
      </c>
      <c r="C6" s="105"/>
      <c r="D6" s="105"/>
      <c r="E6" s="107"/>
      <c r="F6" s="107"/>
      <c r="G6" s="56">
        <v>997.43</v>
      </c>
      <c r="H6" s="37">
        <f t="shared" si="0"/>
        <v>1176.9673999999998</v>
      </c>
    </row>
    <row r="7" spans="1:8" ht="18.75">
      <c r="A7" s="107"/>
      <c r="B7" s="52">
        <v>80</v>
      </c>
      <c r="C7" s="105"/>
      <c r="D7" s="105"/>
      <c r="E7" s="107"/>
      <c r="F7" s="107"/>
      <c r="G7" s="52">
        <v>1259.54</v>
      </c>
      <c r="H7" s="36">
        <f t="shared" si="0"/>
        <v>1486.2571999999998</v>
      </c>
    </row>
    <row r="8" spans="1:8" ht="18.75">
      <c r="A8" s="107"/>
      <c r="B8" s="56">
        <v>100</v>
      </c>
      <c r="C8" s="105"/>
      <c r="D8" s="105"/>
      <c r="E8" s="107"/>
      <c r="F8" s="107"/>
      <c r="G8" s="56">
        <v>1626.49</v>
      </c>
      <c r="H8" s="37">
        <f t="shared" si="0"/>
        <v>1919.2582</v>
      </c>
    </row>
    <row r="9" spans="1:8" ht="18.75">
      <c r="A9" s="107"/>
      <c r="B9" s="52">
        <v>125</v>
      </c>
      <c r="C9" s="105"/>
      <c r="D9" s="105"/>
      <c r="E9" s="107"/>
      <c r="F9" s="107"/>
      <c r="G9" s="52">
        <v>2230.0500000000002</v>
      </c>
      <c r="H9" s="36">
        <f t="shared" si="0"/>
        <v>2631.4590000000003</v>
      </c>
    </row>
    <row r="10" spans="1:8" ht="18.75">
      <c r="A10" s="107"/>
      <c r="B10" s="56">
        <v>150</v>
      </c>
      <c r="C10" s="105"/>
      <c r="D10" s="105"/>
      <c r="E10" s="107"/>
      <c r="F10" s="107"/>
      <c r="G10" s="56">
        <v>2754.26</v>
      </c>
      <c r="H10" s="37">
        <f t="shared" si="0"/>
        <v>3250.0268000000001</v>
      </c>
    </row>
    <row r="11" spans="1:8" ht="18.75">
      <c r="A11" s="107"/>
      <c r="B11" s="52">
        <v>200</v>
      </c>
      <c r="C11" s="105"/>
      <c r="D11" s="105"/>
      <c r="E11" s="107"/>
      <c r="F11" s="107"/>
      <c r="G11" s="52">
        <v>4722.1899999999996</v>
      </c>
      <c r="H11" s="36">
        <f t="shared" si="0"/>
        <v>5572.1841999999988</v>
      </c>
    </row>
    <row r="12" spans="1:8" ht="18.75">
      <c r="A12" s="104" t="s">
        <v>152</v>
      </c>
      <c r="B12" s="104"/>
      <c r="C12" s="104"/>
      <c r="D12" s="104"/>
      <c r="E12" s="104"/>
      <c r="F12" s="104"/>
      <c r="G12" s="104"/>
      <c r="H12" s="104"/>
    </row>
    <row r="13" spans="1:8" ht="18.75">
      <c r="A13" s="105" t="s">
        <v>154</v>
      </c>
      <c r="B13" s="52">
        <v>25</v>
      </c>
      <c r="C13" s="105" t="s">
        <v>128</v>
      </c>
      <c r="D13" s="105">
        <v>16</v>
      </c>
      <c r="E13" s="107" t="s">
        <v>153</v>
      </c>
      <c r="F13" s="107" t="s">
        <v>111</v>
      </c>
      <c r="G13" s="52">
        <v>1551.11</v>
      </c>
      <c r="H13" s="36">
        <f>G13*1.18</f>
        <v>1830.3097999999998</v>
      </c>
    </row>
    <row r="14" spans="1:8" ht="18.75">
      <c r="A14" s="105"/>
      <c r="B14" s="56">
        <v>32</v>
      </c>
      <c r="C14" s="105"/>
      <c r="D14" s="105"/>
      <c r="E14" s="107"/>
      <c r="F14" s="107"/>
      <c r="G14" s="56">
        <v>1755.59</v>
      </c>
      <c r="H14" s="37">
        <f t="shared" ref="H14:H20" si="1">G14*1.18</f>
        <v>2071.5962</v>
      </c>
    </row>
    <row r="15" spans="1:8" ht="18.75">
      <c r="A15" s="105"/>
      <c r="B15" s="52">
        <v>50</v>
      </c>
      <c r="C15" s="105"/>
      <c r="D15" s="105"/>
      <c r="E15" s="107"/>
      <c r="F15" s="107"/>
      <c r="G15" s="52">
        <v>2072.4899999999998</v>
      </c>
      <c r="H15" s="36">
        <f t="shared" si="1"/>
        <v>2445.5381999999995</v>
      </c>
    </row>
    <row r="16" spans="1:8" ht="18.75">
      <c r="A16" s="105"/>
      <c r="B16" s="56">
        <v>65</v>
      </c>
      <c r="C16" s="105"/>
      <c r="D16" s="105"/>
      <c r="E16" s="107"/>
      <c r="F16" s="107"/>
      <c r="G16" s="56">
        <v>2572.83</v>
      </c>
      <c r="H16" s="37">
        <f t="shared" si="1"/>
        <v>3035.9393999999998</v>
      </c>
    </row>
    <row r="17" spans="1:9" ht="18.75">
      <c r="A17" s="105"/>
      <c r="B17" s="52">
        <v>80</v>
      </c>
      <c r="C17" s="105"/>
      <c r="D17" s="105"/>
      <c r="E17" s="107"/>
      <c r="F17" s="107"/>
      <c r="G17" s="52">
        <v>3195.91</v>
      </c>
      <c r="H17" s="36">
        <f t="shared" si="1"/>
        <v>3771.1737999999996</v>
      </c>
    </row>
    <row r="18" spans="1:9" ht="18.75">
      <c r="A18" s="105"/>
      <c r="B18" s="56">
        <v>100</v>
      </c>
      <c r="C18" s="105"/>
      <c r="D18" s="105"/>
      <c r="E18" s="107"/>
      <c r="F18" s="107"/>
      <c r="G18" s="56">
        <v>5400.13</v>
      </c>
      <c r="H18" s="37">
        <f t="shared" si="1"/>
        <v>6372.1534000000001</v>
      </c>
    </row>
    <row r="19" spans="1:9" ht="18.75">
      <c r="A19" s="105"/>
      <c r="B19" s="52">
        <v>150</v>
      </c>
      <c r="C19" s="105"/>
      <c r="D19" s="105"/>
      <c r="E19" s="107"/>
      <c r="F19" s="107"/>
      <c r="G19" s="52">
        <v>10279.5</v>
      </c>
      <c r="H19" s="36">
        <f t="shared" si="1"/>
        <v>12129.81</v>
      </c>
    </row>
    <row r="20" spans="1:9" ht="18.75">
      <c r="A20" s="105"/>
      <c r="B20" s="56">
        <v>200</v>
      </c>
      <c r="C20" s="105"/>
      <c r="D20" s="105"/>
      <c r="E20" s="107"/>
      <c r="F20" s="107"/>
      <c r="G20" s="34">
        <f>17820*1.05</f>
        <v>18711</v>
      </c>
      <c r="H20" s="37">
        <f t="shared" si="1"/>
        <v>22078.98</v>
      </c>
    </row>
    <row r="21" spans="1:9" ht="18.75">
      <c r="A21" s="105"/>
      <c r="B21" s="105"/>
      <c r="C21" s="105"/>
      <c r="D21" s="105"/>
      <c r="E21" s="105"/>
      <c r="F21" s="105"/>
      <c r="G21" s="105"/>
      <c r="H21" s="105"/>
    </row>
    <row r="22" spans="1:9" ht="18.75">
      <c r="A22" s="105" t="s">
        <v>154</v>
      </c>
      <c r="B22" s="56">
        <v>25</v>
      </c>
      <c r="C22" s="105" t="s">
        <v>128</v>
      </c>
      <c r="D22" s="105">
        <v>25</v>
      </c>
      <c r="E22" s="107" t="s">
        <v>155</v>
      </c>
      <c r="F22" s="107" t="s">
        <v>111</v>
      </c>
      <c r="G22" s="34">
        <v>1551.11</v>
      </c>
      <c r="H22" s="34">
        <f t="shared" ref="H22:H27" si="2">G22*1.18</f>
        <v>1830.3097999999998</v>
      </c>
      <c r="I22" s="114"/>
    </row>
    <row r="23" spans="1:9" ht="18.75">
      <c r="A23" s="105"/>
      <c r="B23" s="52">
        <v>32</v>
      </c>
      <c r="C23" s="105"/>
      <c r="D23" s="105"/>
      <c r="E23" s="107"/>
      <c r="F23" s="107"/>
      <c r="G23" s="55">
        <v>1784.49</v>
      </c>
      <c r="H23" s="55">
        <f t="shared" si="2"/>
        <v>2105.6981999999998</v>
      </c>
      <c r="I23" s="114"/>
    </row>
    <row r="24" spans="1:9" ht="18.75">
      <c r="A24" s="105"/>
      <c r="B24" s="56">
        <v>50</v>
      </c>
      <c r="C24" s="105"/>
      <c r="D24" s="105"/>
      <c r="E24" s="107"/>
      <c r="F24" s="107"/>
      <c r="G24" s="34">
        <v>2072.4899999999998</v>
      </c>
      <c r="H24" s="34">
        <f t="shared" si="2"/>
        <v>2445.5381999999995</v>
      </c>
      <c r="I24" s="114"/>
    </row>
    <row r="25" spans="1:9" ht="18.75">
      <c r="A25" s="105"/>
      <c r="B25" s="52">
        <v>65</v>
      </c>
      <c r="C25" s="105"/>
      <c r="D25" s="105"/>
      <c r="E25" s="107"/>
      <c r="F25" s="107"/>
      <c r="G25" s="55">
        <v>2613.34</v>
      </c>
      <c r="H25" s="55">
        <f t="shared" si="2"/>
        <v>3083.7411999999999</v>
      </c>
      <c r="I25" s="114"/>
    </row>
    <row r="26" spans="1:9" ht="18.75">
      <c r="A26" s="105"/>
      <c r="B26" s="56">
        <v>80</v>
      </c>
      <c r="C26" s="105"/>
      <c r="D26" s="105"/>
      <c r="E26" s="107"/>
      <c r="F26" s="107"/>
      <c r="G26" s="34">
        <v>3143.89</v>
      </c>
      <c r="H26" s="34">
        <f t="shared" si="2"/>
        <v>3709.7901999999995</v>
      </c>
      <c r="I26" s="114"/>
    </row>
    <row r="27" spans="1:9" ht="18.75">
      <c r="A27" s="105"/>
      <c r="B27" s="52">
        <v>100</v>
      </c>
      <c r="C27" s="105"/>
      <c r="D27" s="105"/>
      <c r="E27" s="107"/>
      <c r="F27" s="107"/>
      <c r="G27" s="55">
        <f>5940*1.07</f>
        <v>6355.8</v>
      </c>
      <c r="H27" s="55">
        <f t="shared" si="2"/>
        <v>7499.8440000000001</v>
      </c>
      <c r="I27" s="114"/>
    </row>
    <row r="28" spans="1:9" ht="18" customHeight="1">
      <c r="A28" s="104" t="s">
        <v>156</v>
      </c>
      <c r="B28" s="104"/>
      <c r="C28" s="104"/>
      <c r="D28" s="104"/>
      <c r="E28" s="104"/>
      <c r="F28" s="104"/>
      <c r="G28" s="104"/>
      <c r="H28" s="104"/>
    </row>
    <row r="29" spans="1:9" ht="18.75">
      <c r="A29" s="105" t="s">
        <v>157</v>
      </c>
      <c r="B29" s="52">
        <v>25</v>
      </c>
      <c r="C29" s="105" t="s">
        <v>128</v>
      </c>
      <c r="D29" s="105">
        <v>16</v>
      </c>
      <c r="E29" s="107" t="s">
        <v>153</v>
      </c>
      <c r="F29" s="107" t="s">
        <v>111</v>
      </c>
      <c r="G29" s="55">
        <v>2051.11</v>
      </c>
      <c r="H29" s="55">
        <f>G29*1.18</f>
        <v>2420.3098</v>
      </c>
      <c r="I29" s="114"/>
    </row>
    <row r="30" spans="1:9" ht="18.75">
      <c r="A30" s="105"/>
      <c r="B30" s="56">
        <v>32</v>
      </c>
      <c r="C30" s="105"/>
      <c r="D30" s="105"/>
      <c r="E30" s="107"/>
      <c r="F30" s="107"/>
      <c r="G30" s="34">
        <v>2255.59</v>
      </c>
      <c r="H30" s="34">
        <f t="shared" ref="H30:H36" si="3">G30*1.18</f>
        <v>2661.5962</v>
      </c>
      <c r="I30" s="114"/>
    </row>
    <row r="31" spans="1:9" ht="18.75">
      <c r="A31" s="105"/>
      <c r="B31" s="52">
        <v>50</v>
      </c>
      <c r="C31" s="105"/>
      <c r="D31" s="105"/>
      <c r="E31" s="107"/>
      <c r="F31" s="107"/>
      <c r="G31" s="55">
        <v>2572.4899999999998</v>
      </c>
      <c r="H31" s="55">
        <f t="shared" si="3"/>
        <v>3035.5381999999995</v>
      </c>
      <c r="I31" s="114"/>
    </row>
    <row r="32" spans="1:9" ht="18.75">
      <c r="A32" s="105"/>
      <c r="B32" s="56">
        <v>65</v>
      </c>
      <c r="C32" s="105"/>
      <c r="D32" s="105"/>
      <c r="E32" s="107"/>
      <c r="F32" s="107"/>
      <c r="G32" s="34">
        <v>3072.83</v>
      </c>
      <c r="H32" s="34">
        <f t="shared" si="3"/>
        <v>3625.9393999999998</v>
      </c>
      <c r="I32" s="114"/>
    </row>
    <row r="33" spans="1:22" ht="18.75">
      <c r="A33" s="105"/>
      <c r="B33" s="52">
        <v>80</v>
      </c>
      <c r="C33" s="105"/>
      <c r="D33" s="105"/>
      <c r="E33" s="107"/>
      <c r="F33" s="107"/>
      <c r="G33" s="55">
        <v>3695.91</v>
      </c>
      <c r="H33" s="55">
        <f t="shared" si="3"/>
        <v>4361.1737999999996</v>
      </c>
      <c r="I33" s="114"/>
      <c r="O33" s="115"/>
      <c r="P33" s="116"/>
      <c r="Q33" s="116"/>
      <c r="R33" s="116"/>
      <c r="S33" s="116"/>
      <c r="T33" s="116"/>
      <c r="U33" s="116"/>
      <c r="V33" s="117"/>
    </row>
    <row r="34" spans="1:22" ht="18.75">
      <c r="A34" s="105"/>
      <c r="B34" s="56">
        <v>100</v>
      </c>
      <c r="C34" s="105"/>
      <c r="D34" s="105"/>
      <c r="E34" s="107"/>
      <c r="F34" s="107"/>
      <c r="G34" s="34">
        <v>5900.13</v>
      </c>
      <c r="H34" s="34">
        <f t="shared" si="3"/>
        <v>6962.1534000000001</v>
      </c>
      <c r="I34" s="114"/>
    </row>
    <row r="35" spans="1:22" ht="18.75">
      <c r="A35" s="105"/>
      <c r="B35" s="52">
        <v>150</v>
      </c>
      <c r="C35" s="105"/>
      <c r="D35" s="105"/>
      <c r="E35" s="107"/>
      <c r="F35" s="107"/>
      <c r="G35" s="55">
        <v>10779.5</v>
      </c>
      <c r="H35" s="55">
        <f t="shared" si="3"/>
        <v>12719.81</v>
      </c>
      <c r="I35" s="114"/>
    </row>
    <row r="36" spans="1:22" ht="18.75">
      <c r="A36" s="105"/>
      <c r="B36" s="56">
        <v>200</v>
      </c>
      <c r="C36" s="105"/>
      <c r="D36" s="105"/>
      <c r="E36" s="107"/>
      <c r="F36" s="107"/>
      <c r="G36" s="34">
        <f>17820*1.05</f>
        <v>18711</v>
      </c>
      <c r="H36" s="34">
        <f t="shared" si="3"/>
        <v>22078.98</v>
      </c>
      <c r="I36" s="114"/>
    </row>
    <row r="37" spans="1:22" ht="18.75">
      <c r="A37" s="105"/>
      <c r="B37" s="105"/>
      <c r="C37" s="105"/>
      <c r="D37" s="105"/>
      <c r="E37" s="105"/>
      <c r="F37" s="105"/>
      <c r="G37" s="105"/>
      <c r="H37" s="105"/>
      <c r="I37" s="114"/>
    </row>
    <row r="38" spans="1:22" ht="18.75">
      <c r="A38" s="105" t="s">
        <v>157</v>
      </c>
      <c r="B38" s="56">
        <v>25</v>
      </c>
      <c r="C38" s="105" t="s">
        <v>128</v>
      </c>
      <c r="D38" s="105">
        <v>25</v>
      </c>
      <c r="E38" s="107" t="s">
        <v>155</v>
      </c>
      <c r="F38" s="107" t="s">
        <v>111</v>
      </c>
      <c r="G38" s="34">
        <v>2051.11</v>
      </c>
      <c r="H38" s="34">
        <f t="shared" ref="H38:H43" si="4">G38*1.18</f>
        <v>2420.3098</v>
      </c>
      <c r="I38" s="114"/>
    </row>
    <row r="39" spans="1:22" ht="18.75">
      <c r="A39" s="105"/>
      <c r="B39" s="52">
        <v>32</v>
      </c>
      <c r="C39" s="105"/>
      <c r="D39" s="105"/>
      <c r="E39" s="107"/>
      <c r="F39" s="107"/>
      <c r="G39" s="55">
        <v>2284.4899999999998</v>
      </c>
      <c r="H39" s="55">
        <f t="shared" si="4"/>
        <v>2695.6981999999998</v>
      </c>
      <c r="I39" s="114"/>
    </row>
    <row r="40" spans="1:22" ht="18.75">
      <c r="A40" s="105"/>
      <c r="B40" s="56">
        <v>50</v>
      </c>
      <c r="C40" s="105"/>
      <c r="D40" s="105"/>
      <c r="E40" s="107"/>
      <c r="F40" s="107"/>
      <c r="G40" s="34">
        <v>2572.4899999999998</v>
      </c>
      <c r="H40" s="34">
        <f t="shared" si="4"/>
        <v>3035.5381999999995</v>
      </c>
      <c r="I40" s="114"/>
    </row>
    <row r="41" spans="1:22" ht="18.75">
      <c r="A41" s="105"/>
      <c r="B41" s="52">
        <v>65</v>
      </c>
      <c r="C41" s="105"/>
      <c r="D41" s="105"/>
      <c r="E41" s="107"/>
      <c r="F41" s="107"/>
      <c r="G41" s="55">
        <v>3113.34</v>
      </c>
      <c r="H41" s="55">
        <f t="shared" si="4"/>
        <v>3673.7411999999999</v>
      </c>
      <c r="I41" s="114"/>
    </row>
    <row r="42" spans="1:22" ht="18.75">
      <c r="A42" s="105"/>
      <c r="B42" s="56">
        <v>80</v>
      </c>
      <c r="C42" s="105"/>
      <c r="D42" s="105"/>
      <c r="E42" s="107"/>
      <c r="F42" s="107"/>
      <c r="G42" s="34">
        <v>3643.89</v>
      </c>
      <c r="H42" s="34">
        <f t="shared" si="4"/>
        <v>4299.7901999999995</v>
      </c>
      <c r="I42" s="114"/>
    </row>
    <row r="43" spans="1:22" ht="18.75">
      <c r="A43" s="105"/>
      <c r="B43" s="52">
        <v>100</v>
      </c>
      <c r="C43" s="105"/>
      <c r="D43" s="105"/>
      <c r="E43" s="107"/>
      <c r="F43" s="107"/>
      <c r="G43" s="55">
        <v>6855.8</v>
      </c>
      <c r="H43" s="55">
        <f t="shared" si="4"/>
        <v>8089.8440000000001</v>
      </c>
      <c r="I43" s="114"/>
    </row>
  </sheetData>
  <mergeCells count="34">
    <mergeCell ref="C29:C36"/>
    <mergeCell ref="D29:D36"/>
    <mergeCell ref="E29:E36"/>
    <mergeCell ref="F29:F36"/>
    <mergeCell ref="C22:C27"/>
    <mergeCell ref="D22:D27"/>
    <mergeCell ref="F13:F20"/>
    <mergeCell ref="A21:H21"/>
    <mergeCell ref="A22:A27"/>
    <mergeCell ref="A13:A20"/>
    <mergeCell ref="E22:E27"/>
    <mergeCell ref="F22:F27"/>
    <mergeCell ref="D13:D20"/>
    <mergeCell ref="E13:E20"/>
    <mergeCell ref="O33:V33"/>
    <mergeCell ref="A1:H1"/>
    <mergeCell ref="A3:H3"/>
    <mergeCell ref="A4:A11"/>
    <mergeCell ref="C4:C11"/>
    <mergeCell ref="D4:D11"/>
    <mergeCell ref="E4:E11"/>
    <mergeCell ref="F4:F11"/>
    <mergeCell ref="A12:H12"/>
    <mergeCell ref="C13:C20"/>
    <mergeCell ref="I29:I43"/>
    <mergeCell ref="I22:I27"/>
    <mergeCell ref="A37:H37"/>
    <mergeCell ref="A38:A43"/>
    <mergeCell ref="C38:C43"/>
    <mergeCell ref="D38:D43"/>
    <mergeCell ref="E38:E43"/>
    <mergeCell ref="F38:F43"/>
    <mergeCell ref="A28:H28"/>
    <mergeCell ref="A29:A36"/>
  </mergeCells>
  <phoneticPr fontId="3" type="noConversion"/>
  <pageMargins left="0.75" right="0.75" top="1" bottom="1" header="0.5" footer="0.5"/>
  <pageSetup paperSize="9" scale="45" orientation="portrait" r:id="rId1"/>
  <headerFooter alignWithMargins="0">
    <oddFooter>&amp;C8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41"/>
  <sheetViews>
    <sheetView view="pageBreakPreview" topLeftCell="A4" zoomScale="60" zoomScaleNormal="100" workbookViewId="0">
      <selection activeCell="E4" sqref="E4:E18"/>
    </sheetView>
  </sheetViews>
  <sheetFormatPr defaultRowHeight="15"/>
  <cols>
    <col min="1" max="1" width="12.140625" customWidth="1"/>
    <col min="2" max="2" width="8.7109375" customWidth="1"/>
    <col min="3" max="3" width="28.28515625" customWidth="1"/>
    <col min="4" max="4" width="22.28515625" customWidth="1"/>
    <col min="5" max="5" width="18.7109375" customWidth="1"/>
    <col min="6" max="6" width="29.7109375" customWidth="1"/>
    <col min="7" max="7" width="25" customWidth="1"/>
    <col min="8" max="8" width="23.7109375" customWidth="1"/>
    <col min="9" max="9" width="23.28515625" customWidth="1"/>
    <col min="13" max="13" width="14.140625" customWidth="1"/>
    <col min="14" max="14" width="14.7109375" customWidth="1"/>
    <col min="16" max="16" width="14.85546875" customWidth="1"/>
    <col min="17" max="17" width="14.42578125" customWidth="1"/>
  </cols>
  <sheetData>
    <row r="1" spans="1:18" ht="69.599999999999994" customHeight="1">
      <c r="A1" s="113" t="s">
        <v>170</v>
      </c>
      <c r="B1" s="113"/>
      <c r="C1" s="113"/>
      <c r="D1" s="113"/>
      <c r="E1" s="113"/>
      <c r="F1" s="113"/>
      <c r="G1" s="113"/>
      <c r="H1" s="113"/>
      <c r="I1" s="113"/>
      <c r="M1" s="7"/>
      <c r="N1" s="7"/>
      <c r="O1" s="7"/>
      <c r="P1" s="7"/>
      <c r="Q1" s="7"/>
      <c r="R1" s="7"/>
    </row>
    <row r="2" spans="1:18" ht="18.75">
      <c r="A2" s="80" t="s">
        <v>58</v>
      </c>
      <c r="B2" s="80"/>
      <c r="C2" s="80"/>
      <c r="D2" s="80"/>
      <c r="E2" s="80"/>
      <c r="F2" s="80"/>
      <c r="G2" s="80"/>
      <c r="H2" s="80"/>
      <c r="I2" s="80"/>
      <c r="M2" s="7"/>
      <c r="N2" s="7"/>
      <c r="O2" s="7"/>
      <c r="P2" s="121"/>
      <c r="Q2" s="121"/>
      <c r="R2" s="7"/>
    </row>
    <row r="3" spans="1:18" ht="63" customHeight="1">
      <c r="A3" s="43" t="s">
        <v>48</v>
      </c>
      <c r="B3" s="43" t="s">
        <v>49</v>
      </c>
      <c r="C3" s="44" t="s">
        <v>117</v>
      </c>
      <c r="D3" s="44" t="s">
        <v>61</v>
      </c>
      <c r="E3" s="44" t="s">
        <v>62</v>
      </c>
      <c r="F3" s="44" t="s">
        <v>60</v>
      </c>
      <c r="G3" s="44" t="s">
        <v>51</v>
      </c>
      <c r="H3" s="45" t="s">
        <v>44</v>
      </c>
      <c r="I3" s="45" t="s">
        <v>45</v>
      </c>
      <c r="M3" s="26"/>
      <c r="N3" s="26"/>
      <c r="O3" s="7"/>
      <c r="P3" s="26"/>
      <c r="Q3" s="26"/>
      <c r="R3" s="7"/>
    </row>
    <row r="4" spans="1:18" ht="17.45" customHeight="1">
      <c r="A4" s="105" t="s">
        <v>158</v>
      </c>
      <c r="B4" s="56">
        <v>40</v>
      </c>
      <c r="C4" s="105" t="s">
        <v>116</v>
      </c>
      <c r="D4" s="105" t="s">
        <v>191</v>
      </c>
      <c r="E4" s="105">
        <v>16</v>
      </c>
      <c r="F4" s="107" t="s">
        <v>159</v>
      </c>
      <c r="G4" s="107" t="s">
        <v>161</v>
      </c>
      <c r="H4" s="34">
        <v>732.51</v>
      </c>
      <c r="I4" s="34">
        <f>H4*1.18</f>
        <v>864.3617999999999</v>
      </c>
      <c r="M4" s="27"/>
      <c r="N4" s="27"/>
      <c r="O4" s="7"/>
      <c r="P4" s="27"/>
      <c r="Q4" s="27"/>
      <c r="R4" s="7"/>
    </row>
    <row r="5" spans="1:18" ht="18.75">
      <c r="A5" s="105"/>
      <c r="B5" s="52">
        <v>50</v>
      </c>
      <c r="C5" s="105"/>
      <c r="D5" s="105"/>
      <c r="E5" s="105"/>
      <c r="F5" s="105"/>
      <c r="G5" s="107"/>
      <c r="H5" s="55">
        <v>733.53</v>
      </c>
      <c r="I5" s="55">
        <f t="shared" ref="I5:I18" si="0">H5*1.18</f>
        <v>865.56539999999995</v>
      </c>
      <c r="M5" s="28"/>
      <c r="N5" s="28"/>
      <c r="O5" s="7"/>
      <c r="P5" s="28"/>
      <c r="Q5" s="27"/>
      <c r="R5" s="7"/>
    </row>
    <row r="6" spans="1:18" ht="18.75">
      <c r="A6" s="105"/>
      <c r="B6" s="56">
        <v>65</v>
      </c>
      <c r="C6" s="105"/>
      <c r="D6" s="105"/>
      <c r="E6" s="105"/>
      <c r="F6" s="105"/>
      <c r="G6" s="107"/>
      <c r="H6" s="34">
        <v>938.88</v>
      </c>
      <c r="I6" s="34">
        <f t="shared" si="0"/>
        <v>1107.8783999999998</v>
      </c>
      <c r="M6" s="27"/>
      <c r="N6" s="27"/>
      <c r="O6" s="7"/>
      <c r="P6" s="27"/>
      <c r="Q6" s="27"/>
      <c r="R6" s="7"/>
    </row>
    <row r="7" spans="1:18" ht="18.75">
      <c r="A7" s="105"/>
      <c r="B7" s="52">
        <v>80</v>
      </c>
      <c r="C7" s="105"/>
      <c r="D7" s="105"/>
      <c r="E7" s="105"/>
      <c r="F7" s="105"/>
      <c r="G7" s="107"/>
      <c r="H7" s="55">
        <v>1143.4100000000001</v>
      </c>
      <c r="I7" s="55">
        <f t="shared" si="0"/>
        <v>1349.2238</v>
      </c>
      <c r="M7" s="28"/>
      <c r="N7" s="28"/>
      <c r="O7" s="7"/>
      <c r="P7" s="28"/>
      <c r="Q7" s="27"/>
      <c r="R7" s="7"/>
    </row>
    <row r="8" spans="1:18" ht="18.75">
      <c r="A8" s="105"/>
      <c r="B8" s="56">
        <v>100</v>
      </c>
      <c r="C8" s="105"/>
      <c r="D8" s="105"/>
      <c r="E8" s="105"/>
      <c r="F8" s="105"/>
      <c r="G8" s="107"/>
      <c r="H8" s="34">
        <v>1447.91</v>
      </c>
      <c r="I8" s="34">
        <f t="shared" si="0"/>
        <v>1708.5337999999999</v>
      </c>
      <c r="M8" s="27"/>
      <c r="N8" s="27"/>
      <c r="O8" s="7"/>
      <c r="P8" s="28"/>
      <c r="Q8" s="27"/>
      <c r="R8" s="7"/>
    </row>
    <row r="9" spans="1:18" ht="18.75">
      <c r="A9" s="105"/>
      <c r="B9" s="52">
        <v>125</v>
      </c>
      <c r="C9" s="105"/>
      <c r="D9" s="105"/>
      <c r="E9" s="105"/>
      <c r="F9" s="105"/>
      <c r="G9" s="107"/>
      <c r="H9" s="55">
        <v>1811.98</v>
      </c>
      <c r="I9" s="55">
        <f t="shared" si="0"/>
        <v>2138.1363999999999</v>
      </c>
      <c r="M9" s="28"/>
      <c r="N9" s="28"/>
      <c r="O9" s="7"/>
      <c r="P9" s="28"/>
      <c r="Q9" s="27"/>
      <c r="R9" s="7"/>
    </row>
    <row r="10" spans="1:18" ht="18.75">
      <c r="A10" s="105"/>
      <c r="B10" s="56">
        <v>150</v>
      </c>
      <c r="C10" s="105"/>
      <c r="D10" s="105"/>
      <c r="E10" s="105"/>
      <c r="F10" s="105"/>
      <c r="G10" s="107"/>
      <c r="H10" s="34">
        <v>2183.5300000000002</v>
      </c>
      <c r="I10" s="34">
        <f t="shared" si="0"/>
        <v>2576.5654</v>
      </c>
      <c r="M10" s="27"/>
      <c r="N10" s="27"/>
      <c r="O10" s="7"/>
      <c r="P10" s="28"/>
      <c r="Q10" s="27"/>
      <c r="R10" s="7"/>
    </row>
    <row r="11" spans="1:18" ht="18.75">
      <c r="A11" s="105"/>
      <c r="B11" s="52">
        <v>200</v>
      </c>
      <c r="C11" s="105"/>
      <c r="D11" s="105"/>
      <c r="E11" s="105"/>
      <c r="F11" s="105"/>
      <c r="G11" s="107"/>
      <c r="H11" s="55">
        <v>2588.5300000000002</v>
      </c>
      <c r="I11" s="55">
        <f t="shared" si="0"/>
        <v>3054.4654</v>
      </c>
      <c r="M11" s="28"/>
      <c r="N11" s="28"/>
      <c r="O11" s="7"/>
      <c r="P11" s="28"/>
      <c r="Q11" s="27"/>
      <c r="R11" s="7"/>
    </row>
    <row r="12" spans="1:18" ht="18.75">
      <c r="A12" s="105"/>
      <c r="B12" s="56">
        <v>250</v>
      </c>
      <c r="C12" s="105"/>
      <c r="D12" s="105"/>
      <c r="E12" s="105"/>
      <c r="F12" s="105"/>
      <c r="G12" s="107"/>
      <c r="H12" s="34">
        <v>5785.53</v>
      </c>
      <c r="I12" s="34">
        <f t="shared" si="0"/>
        <v>6826.9253999999992</v>
      </c>
      <c r="M12" s="27"/>
      <c r="N12" s="27"/>
      <c r="O12" s="7"/>
      <c r="P12" s="28"/>
      <c r="Q12" s="27"/>
      <c r="R12" s="7"/>
    </row>
    <row r="13" spans="1:18" ht="18.75">
      <c r="A13" s="105"/>
      <c r="B13" s="52">
        <v>300</v>
      </c>
      <c r="C13" s="105"/>
      <c r="D13" s="105"/>
      <c r="E13" s="105"/>
      <c r="F13" s="105"/>
      <c r="G13" s="107"/>
      <c r="H13" s="55">
        <v>11360.83</v>
      </c>
      <c r="I13" s="55">
        <f t="shared" si="0"/>
        <v>13405.779399999999</v>
      </c>
      <c r="M13" s="28"/>
      <c r="N13" s="28"/>
      <c r="O13" s="7"/>
      <c r="P13" s="28"/>
      <c r="Q13" s="27"/>
      <c r="R13" s="7"/>
    </row>
    <row r="14" spans="1:18" ht="21.6" customHeight="1">
      <c r="A14" s="105"/>
      <c r="B14" s="56">
        <v>40</v>
      </c>
      <c r="C14" s="105" t="s">
        <v>116</v>
      </c>
      <c r="D14" s="105"/>
      <c r="E14" s="105"/>
      <c r="F14" s="107" t="s">
        <v>160</v>
      </c>
      <c r="G14" s="107"/>
      <c r="H14" s="34">
        <v>1388.07</v>
      </c>
      <c r="I14" s="34">
        <f t="shared" si="0"/>
        <v>1637.9225999999999</v>
      </c>
      <c r="M14" s="28"/>
      <c r="N14" s="28"/>
      <c r="O14" s="7"/>
      <c r="P14" s="28"/>
      <c r="Q14" s="27"/>
      <c r="R14" s="7"/>
    </row>
    <row r="15" spans="1:18" ht="21" customHeight="1">
      <c r="A15" s="105"/>
      <c r="B15" s="52">
        <v>50</v>
      </c>
      <c r="C15" s="105"/>
      <c r="D15" s="105"/>
      <c r="E15" s="105"/>
      <c r="F15" s="107"/>
      <c r="G15" s="107"/>
      <c r="H15" s="55">
        <v>1389.73</v>
      </c>
      <c r="I15" s="55">
        <f t="shared" si="0"/>
        <v>1639.8814</v>
      </c>
      <c r="M15" s="27"/>
      <c r="N15" s="27"/>
      <c r="O15" s="7"/>
      <c r="P15" s="28"/>
      <c r="Q15" s="27"/>
      <c r="R15" s="7"/>
    </row>
    <row r="16" spans="1:18" ht="25.9" customHeight="1">
      <c r="A16" s="105"/>
      <c r="B16" s="56">
        <v>80</v>
      </c>
      <c r="C16" s="105"/>
      <c r="D16" s="105"/>
      <c r="E16" s="105"/>
      <c r="F16" s="107"/>
      <c r="G16" s="107"/>
      <c r="H16" s="34">
        <v>2065.42</v>
      </c>
      <c r="I16" s="34">
        <f t="shared" si="0"/>
        <v>2437.1956</v>
      </c>
      <c r="M16" s="28"/>
      <c r="N16" s="28"/>
      <c r="O16" s="7"/>
      <c r="P16" s="28"/>
      <c r="Q16" s="27"/>
      <c r="R16" s="7"/>
    </row>
    <row r="17" spans="1:18" ht="24" customHeight="1">
      <c r="A17" s="105"/>
      <c r="B17" s="52">
        <v>100</v>
      </c>
      <c r="C17" s="105"/>
      <c r="D17" s="105"/>
      <c r="E17" s="105"/>
      <c r="F17" s="107"/>
      <c r="G17" s="107"/>
      <c r="H17" s="55">
        <v>2988.3</v>
      </c>
      <c r="I17" s="55">
        <f t="shared" si="0"/>
        <v>3526.194</v>
      </c>
      <c r="M17" s="27"/>
      <c r="N17" s="27"/>
      <c r="O17" s="7"/>
      <c r="P17" s="28"/>
      <c r="Q17" s="27"/>
      <c r="R17" s="7"/>
    </row>
    <row r="18" spans="1:18" ht="22.9" customHeight="1">
      <c r="A18" s="105"/>
      <c r="B18" s="56">
        <v>150</v>
      </c>
      <c r="C18" s="105"/>
      <c r="D18" s="105"/>
      <c r="E18" s="105"/>
      <c r="F18" s="107"/>
      <c r="G18" s="107"/>
      <c r="H18" s="34">
        <v>5151.37</v>
      </c>
      <c r="I18" s="34">
        <f t="shared" si="0"/>
        <v>6078.6165999999994</v>
      </c>
      <c r="M18" s="28"/>
      <c r="N18" s="28"/>
      <c r="O18" s="7"/>
      <c r="P18" s="28"/>
      <c r="Q18" s="27"/>
      <c r="R18" s="7"/>
    </row>
    <row r="19" spans="1:18" ht="22.15" customHeight="1">
      <c r="A19" s="119" t="s">
        <v>162</v>
      </c>
      <c r="B19" s="119"/>
      <c r="C19" s="119"/>
      <c r="D19" s="119"/>
      <c r="E19" s="119"/>
      <c r="F19" s="119"/>
      <c r="G19" s="119"/>
      <c r="H19" s="119"/>
      <c r="I19" s="119"/>
      <c r="M19" s="7"/>
      <c r="N19" s="7"/>
      <c r="O19" s="7"/>
      <c r="P19" s="7"/>
      <c r="Q19" s="7"/>
      <c r="R19" s="7"/>
    </row>
    <row r="20" spans="1:18" ht="18.75">
      <c r="A20" s="105" t="s">
        <v>163</v>
      </c>
      <c r="B20" s="56">
        <v>40</v>
      </c>
      <c r="C20" s="105" t="s">
        <v>164</v>
      </c>
      <c r="D20" s="105" t="s">
        <v>191</v>
      </c>
      <c r="E20" s="105">
        <v>16</v>
      </c>
      <c r="F20" s="107" t="s">
        <v>159</v>
      </c>
      <c r="G20" s="107" t="s">
        <v>161</v>
      </c>
      <c r="H20" s="34">
        <v>16016</v>
      </c>
      <c r="I20" s="34">
        <f>H20*1.18</f>
        <v>18898.879999999997</v>
      </c>
      <c r="M20" s="7"/>
      <c r="N20" s="7"/>
      <c r="O20" s="7"/>
      <c r="P20" s="7"/>
      <c r="Q20" s="7"/>
      <c r="R20" s="7"/>
    </row>
    <row r="21" spans="1:18" ht="18.75">
      <c r="A21" s="105"/>
      <c r="B21" s="52">
        <v>50</v>
      </c>
      <c r="C21" s="105"/>
      <c r="D21" s="105"/>
      <c r="E21" s="105"/>
      <c r="F21" s="107"/>
      <c r="G21" s="107"/>
      <c r="H21" s="55">
        <v>16194</v>
      </c>
      <c r="I21" s="55">
        <f t="shared" ref="I21:I34" si="1">H21*1.18</f>
        <v>19108.919999999998</v>
      </c>
      <c r="M21" s="7"/>
      <c r="N21" s="7"/>
      <c r="O21" s="7"/>
      <c r="P21" s="7"/>
      <c r="Q21" s="7"/>
      <c r="R21" s="7"/>
    </row>
    <row r="22" spans="1:18" ht="18.75">
      <c r="A22" s="105"/>
      <c r="B22" s="56">
        <v>65</v>
      </c>
      <c r="C22" s="105"/>
      <c r="D22" s="105"/>
      <c r="E22" s="105"/>
      <c r="F22" s="107"/>
      <c r="G22" s="107"/>
      <c r="H22" s="34">
        <v>16522</v>
      </c>
      <c r="I22" s="34">
        <f t="shared" si="1"/>
        <v>19495.96</v>
      </c>
      <c r="M22" s="7"/>
      <c r="N22" s="7"/>
      <c r="O22" s="7"/>
      <c r="P22" s="7"/>
      <c r="Q22" s="7"/>
      <c r="R22" s="7"/>
    </row>
    <row r="23" spans="1:18" ht="18.75">
      <c r="A23" s="105"/>
      <c r="B23" s="52">
        <v>80</v>
      </c>
      <c r="C23" s="105"/>
      <c r="D23" s="105"/>
      <c r="E23" s="105"/>
      <c r="F23" s="107"/>
      <c r="G23" s="107"/>
      <c r="H23" s="55">
        <v>16849</v>
      </c>
      <c r="I23" s="55">
        <f t="shared" si="1"/>
        <v>19881.82</v>
      </c>
    </row>
    <row r="24" spans="1:18" ht="18.75">
      <c r="A24" s="105"/>
      <c r="B24" s="56">
        <v>100</v>
      </c>
      <c r="C24" s="105" t="s">
        <v>165</v>
      </c>
      <c r="D24" s="105"/>
      <c r="E24" s="105"/>
      <c r="F24" s="107"/>
      <c r="G24" s="107"/>
      <c r="H24" s="34">
        <v>21119</v>
      </c>
      <c r="I24" s="34">
        <f t="shared" si="1"/>
        <v>24920.42</v>
      </c>
    </row>
    <row r="25" spans="1:18" ht="18.75">
      <c r="A25" s="105"/>
      <c r="B25" s="52">
        <v>125</v>
      </c>
      <c r="C25" s="105"/>
      <c r="D25" s="105"/>
      <c r="E25" s="105"/>
      <c r="F25" s="107"/>
      <c r="G25" s="107"/>
      <c r="H25" s="55">
        <v>21363</v>
      </c>
      <c r="I25" s="55">
        <f t="shared" si="1"/>
        <v>25208.34</v>
      </c>
    </row>
    <row r="26" spans="1:18" ht="18.75">
      <c r="A26" s="105"/>
      <c r="B26" s="56">
        <v>150</v>
      </c>
      <c r="C26" s="105" t="s">
        <v>166</v>
      </c>
      <c r="D26" s="105"/>
      <c r="E26" s="105"/>
      <c r="F26" s="107"/>
      <c r="G26" s="107"/>
      <c r="H26" s="34">
        <v>22899</v>
      </c>
      <c r="I26" s="34">
        <f t="shared" si="1"/>
        <v>27020.82</v>
      </c>
    </row>
    <row r="27" spans="1:18" ht="18.75">
      <c r="A27" s="105"/>
      <c r="B27" s="52">
        <v>200</v>
      </c>
      <c r="C27" s="105"/>
      <c r="D27" s="105"/>
      <c r="E27" s="105"/>
      <c r="F27" s="107"/>
      <c r="G27" s="107"/>
      <c r="H27" s="55">
        <v>24329</v>
      </c>
      <c r="I27" s="55">
        <f t="shared" si="1"/>
        <v>28708.219999999998</v>
      </c>
    </row>
    <row r="28" spans="1:18" ht="18.75">
      <c r="A28" s="105"/>
      <c r="B28" s="56">
        <v>250</v>
      </c>
      <c r="C28" s="52" t="s">
        <v>167</v>
      </c>
      <c r="D28" s="105"/>
      <c r="E28" s="105"/>
      <c r="F28" s="107"/>
      <c r="G28" s="107"/>
      <c r="H28" s="34">
        <v>29209</v>
      </c>
      <c r="I28" s="34">
        <f t="shared" si="1"/>
        <v>34466.619999999995</v>
      </c>
    </row>
    <row r="29" spans="1:18" ht="18.75">
      <c r="A29" s="105"/>
      <c r="B29" s="52">
        <v>300</v>
      </c>
      <c r="C29" s="52" t="s">
        <v>168</v>
      </c>
      <c r="D29" s="105"/>
      <c r="E29" s="105"/>
      <c r="F29" s="107"/>
      <c r="G29" s="107"/>
      <c r="H29" s="55">
        <v>45023</v>
      </c>
      <c r="I29" s="55">
        <f t="shared" si="1"/>
        <v>53127.14</v>
      </c>
    </row>
    <row r="30" spans="1:18" ht="18.75">
      <c r="A30" s="105"/>
      <c r="B30" s="56">
        <v>40</v>
      </c>
      <c r="C30" s="105" t="s">
        <v>164</v>
      </c>
      <c r="D30" s="105"/>
      <c r="E30" s="105"/>
      <c r="F30" s="107" t="s">
        <v>160</v>
      </c>
      <c r="G30" s="107"/>
      <c r="H30" s="34">
        <v>16503</v>
      </c>
      <c r="I30" s="34">
        <f t="shared" si="1"/>
        <v>19473.539999999997</v>
      </c>
    </row>
    <row r="31" spans="1:18" ht="18.75">
      <c r="A31" s="105"/>
      <c r="B31" s="52">
        <v>50</v>
      </c>
      <c r="C31" s="105"/>
      <c r="D31" s="105"/>
      <c r="E31" s="105"/>
      <c r="F31" s="107"/>
      <c r="G31" s="107"/>
      <c r="H31" s="55">
        <v>16680</v>
      </c>
      <c r="I31" s="55">
        <f t="shared" si="1"/>
        <v>19682.399999999998</v>
      </c>
    </row>
    <row r="32" spans="1:18" ht="18.75">
      <c r="A32" s="105"/>
      <c r="B32" s="56">
        <v>80</v>
      </c>
      <c r="C32" s="105"/>
      <c r="D32" s="105"/>
      <c r="E32" s="105"/>
      <c r="F32" s="107"/>
      <c r="G32" s="107"/>
      <c r="H32" s="34">
        <v>17254</v>
      </c>
      <c r="I32" s="34">
        <f t="shared" si="1"/>
        <v>20359.719999999998</v>
      </c>
    </row>
    <row r="33" spans="1:9" ht="18.75">
      <c r="A33" s="105"/>
      <c r="B33" s="52">
        <v>100</v>
      </c>
      <c r="C33" s="52" t="s">
        <v>165</v>
      </c>
      <c r="D33" s="105"/>
      <c r="E33" s="105"/>
      <c r="F33" s="107"/>
      <c r="G33" s="107"/>
      <c r="H33" s="55">
        <v>21678</v>
      </c>
      <c r="I33" s="55">
        <f t="shared" si="1"/>
        <v>25580.039999999997</v>
      </c>
    </row>
    <row r="34" spans="1:9" ht="18.75">
      <c r="A34" s="105"/>
      <c r="B34" s="56">
        <v>150</v>
      </c>
      <c r="C34" s="52" t="s">
        <v>166</v>
      </c>
      <c r="D34" s="105"/>
      <c r="E34" s="105"/>
      <c r="F34" s="107"/>
      <c r="G34" s="107"/>
      <c r="H34" s="34">
        <v>23965</v>
      </c>
      <c r="I34" s="34">
        <f t="shared" si="1"/>
        <v>28278.699999999997</v>
      </c>
    </row>
    <row r="35" spans="1:9" ht="21" customHeight="1">
      <c r="A35" s="119" t="s">
        <v>181</v>
      </c>
      <c r="B35" s="119"/>
      <c r="C35" s="119"/>
      <c r="D35" s="119"/>
      <c r="E35" s="119"/>
      <c r="F35" s="119"/>
      <c r="G35" s="119"/>
      <c r="H35" s="119"/>
      <c r="I35" s="119"/>
    </row>
    <row r="36" spans="1:9" ht="60" customHeight="1">
      <c r="A36" s="120" t="s">
        <v>48</v>
      </c>
      <c r="B36" s="120"/>
      <c r="C36" s="56" t="s">
        <v>192</v>
      </c>
      <c r="D36" s="42" t="s">
        <v>194</v>
      </c>
      <c r="E36" s="42" t="s">
        <v>195</v>
      </c>
      <c r="F36" s="56" t="s">
        <v>60</v>
      </c>
      <c r="G36" s="56" t="s">
        <v>196</v>
      </c>
      <c r="H36" s="47" t="s">
        <v>44</v>
      </c>
      <c r="I36" s="47" t="s">
        <v>45</v>
      </c>
    </row>
    <row r="37" spans="1:9" ht="23.45" customHeight="1">
      <c r="A37" s="105" t="s">
        <v>164</v>
      </c>
      <c r="B37" s="105"/>
      <c r="C37" s="105" t="s">
        <v>193</v>
      </c>
      <c r="D37" s="52">
        <v>10</v>
      </c>
      <c r="E37" s="52">
        <v>50</v>
      </c>
      <c r="F37" s="107" t="s">
        <v>182</v>
      </c>
      <c r="G37" s="105" t="s">
        <v>197</v>
      </c>
      <c r="H37" s="55">
        <v>16600</v>
      </c>
      <c r="I37" s="55">
        <f>H37*1.18</f>
        <v>19588</v>
      </c>
    </row>
    <row r="38" spans="1:9" ht="22.15" customHeight="1">
      <c r="A38" s="120" t="s">
        <v>165</v>
      </c>
      <c r="B38" s="120"/>
      <c r="C38" s="105"/>
      <c r="D38" s="56">
        <v>23</v>
      </c>
      <c r="E38" s="56">
        <v>100</v>
      </c>
      <c r="F38" s="107"/>
      <c r="G38" s="105"/>
      <c r="H38" s="34">
        <v>20350</v>
      </c>
      <c r="I38" s="34">
        <f>H38*1.18</f>
        <v>24013</v>
      </c>
    </row>
    <row r="39" spans="1:9" ht="21.6" customHeight="1">
      <c r="A39" s="105" t="s">
        <v>166</v>
      </c>
      <c r="B39" s="105"/>
      <c r="C39" s="105"/>
      <c r="D39" s="52">
        <v>40</v>
      </c>
      <c r="E39" s="52">
        <v>200</v>
      </c>
      <c r="F39" s="107"/>
      <c r="G39" s="105"/>
      <c r="H39" s="55">
        <v>21300</v>
      </c>
      <c r="I39" s="55">
        <f>H39*1.18</f>
        <v>25134</v>
      </c>
    </row>
    <row r="40" spans="1:9" ht="22.15" customHeight="1">
      <c r="A40" s="120" t="s">
        <v>167</v>
      </c>
      <c r="B40" s="120"/>
      <c r="C40" s="105"/>
      <c r="D40" s="56">
        <v>90</v>
      </c>
      <c r="E40" s="56">
        <v>500</v>
      </c>
      <c r="F40" s="107"/>
      <c r="G40" s="105"/>
      <c r="H40" s="34">
        <v>24550</v>
      </c>
      <c r="I40" s="34">
        <f>H40*1.18</f>
        <v>28969</v>
      </c>
    </row>
    <row r="41" spans="1:9" ht="21.6" customHeight="1">
      <c r="A41" s="105" t="s">
        <v>168</v>
      </c>
      <c r="B41" s="105"/>
      <c r="C41" s="105"/>
      <c r="D41" s="52">
        <v>100</v>
      </c>
      <c r="E41" s="52">
        <v>1000</v>
      </c>
      <c r="F41" s="107"/>
      <c r="G41" s="105"/>
      <c r="H41" s="55">
        <v>39900</v>
      </c>
      <c r="I41" s="55">
        <f>H41*1.18</f>
        <v>47082</v>
      </c>
    </row>
  </sheetData>
  <mergeCells count="32">
    <mergeCell ref="A1:I1"/>
    <mergeCell ref="A2:I2"/>
    <mergeCell ref="C4:C13"/>
    <mergeCell ref="A4:A18"/>
    <mergeCell ref="C14:C18"/>
    <mergeCell ref="F14:F18"/>
    <mergeCell ref="E4:E18"/>
    <mergeCell ref="C26:C27"/>
    <mergeCell ref="C30:C32"/>
    <mergeCell ref="A37:B37"/>
    <mergeCell ref="E20:E34"/>
    <mergeCell ref="C20:C23"/>
    <mergeCell ref="P2:Q2"/>
    <mergeCell ref="D20:D34"/>
    <mergeCell ref="A35:I35"/>
    <mergeCell ref="F37:F41"/>
    <mergeCell ref="G37:G41"/>
    <mergeCell ref="F4:F13"/>
    <mergeCell ref="G4:G18"/>
    <mergeCell ref="A38:B38"/>
    <mergeCell ref="A36:B36"/>
    <mergeCell ref="D4:D18"/>
    <mergeCell ref="C37:C41"/>
    <mergeCell ref="C24:C25"/>
    <mergeCell ref="A19:I19"/>
    <mergeCell ref="A20:A34"/>
    <mergeCell ref="A39:B39"/>
    <mergeCell ref="A40:B40"/>
    <mergeCell ref="A41:B41"/>
    <mergeCell ref="G20:G34"/>
    <mergeCell ref="F20:F29"/>
    <mergeCell ref="F30:F34"/>
  </mergeCells>
  <phoneticPr fontId="3" type="noConversion"/>
  <pageMargins left="0.75" right="0.75" top="1" bottom="1" header="0.5" footer="0.5"/>
  <pageSetup paperSize="9" scale="44" orientation="portrait" r:id="rId1"/>
  <headerFooter alignWithMargins="0">
    <oddFooter>&amp;C9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Титульный</vt:lpstr>
      <vt:lpstr>Содержание</vt:lpstr>
      <vt:lpstr>Датчики</vt:lpstr>
      <vt:lpstr>УРРД</vt:lpstr>
      <vt:lpstr>ЗРК, РК с ЭИМ</vt:lpstr>
      <vt:lpstr>РК с МИМ, РТ-ГВ, ПТ, РД-3М, ИК</vt:lpstr>
      <vt:lpstr>КРП, БПГ, РТП-32Б, КЭК(Т)-16</vt:lpstr>
      <vt:lpstr>КО, ФСФ</vt:lpstr>
      <vt:lpstr>ПРЗ</vt:lpstr>
      <vt:lpstr>Задвижки, Краны, Вентили</vt:lpstr>
      <vt:lpstr>Комплектующие</vt:lpstr>
      <vt:lpstr>Датчики!Область_печати</vt:lpstr>
      <vt:lpstr>'ЗРК, РК с ЭИМ'!Область_печати</vt:lpstr>
      <vt:lpstr>'КО, ФСФ'!Область_печати</vt:lpstr>
      <vt:lpstr>ПРЗ!Область_печати</vt:lpstr>
      <vt:lpstr>'РК с МИМ, РТ-ГВ, ПТ, РД-3М, ИК'!Область_печати</vt:lpstr>
      <vt:lpstr>Содержание!Область_печати</vt:lpstr>
      <vt:lpstr>Титульный!Область_печати</vt:lpstr>
      <vt:lpstr>УРРД!Область_печати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2016-03-27T14:14:19Z</cp:lastPrinted>
  <dcterms:created xsi:type="dcterms:W3CDTF">2006-09-28T05:33:49Z</dcterms:created>
  <dcterms:modified xsi:type="dcterms:W3CDTF">2017-04-07T04:38:44Z</dcterms:modified>
</cp:coreProperties>
</file>